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na\Desktop\Dokumenti\FINANCIJSKI PLAN\fin.plan 2026 - 2028\1.FP 2026-2028 dokumenti od 15.12.2025-usklađenje DP\"/>
    </mc:Choice>
  </mc:AlternateContent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05" yWindow="-105" windowWidth="23250" windowHeight="12450" tabRatio="776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AKT!$A$3:$J$346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primitaka'!$A$1:$L$34</definedName>
    <definedName name="_xlnm.Print_Area" localSheetId="2">'Unos rashoda i izdataka'!$A$1:$N$245</definedName>
    <definedName name="_xlnm.Print_Area" localSheetId="3">'Unos rashoda P4'!$A$1:$BB$19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276" i="17" l="1"/>
  <c r="AI276" i="17"/>
  <c r="AJ278" i="17"/>
  <c r="AI278" i="17"/>
  <c r="AE5" i="25"/>
  <c r="AF5" i="25"/>
  <c r="AE6" i="25"/>
  <c r="AF6" i="25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E22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F29" i="12" s="1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E29" i="12" s="1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V6" i="25"/>
  <c r="T6" i="25"/>
  <c r="S6" i="25"/>
  <c r="R6" i="25"/>
  <c r="G6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E26" i="35" l="1"/>
  <c r="D26" i="35"/>
  <c r="D10" i="35"/>
  <c r="C20" i="12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3" i="36" s="1"/>
  <c r="E100" i="36"/>
  <c r="F99" i="36"/>
  <c r="F100" i="36"/>
  <c r="E80" i="36"/>
  <c r="E79" i="36" s="1"/>
  <c r="F104" i="36"/>
  <c r="E99" i="36"/>
  <c r="F17" i="34"/>
  <c r="F18" i="34" s="1"/>
  <c r="M26" i="34"/>
  <c r="L18" i="34"/>
  <c r="K18" i="34"/>
  <c r="G104" i="36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25" i="34" l="1"/>
  <c r="S26" i="34" s="1"/>
  <c r="G103" i="36"/>
  <c r="S17" i="34"/>
  <c r="S18" i="34" s="1"/>
  <c r="F103" i="36"/>
  <c r="S9" i="34"/>
  <c r="S10" i="34" s="1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T25" i="34"/>
  <c r="T26" i="34" s="1"/>
  <c r="R9" i="34"/>
  <c r="R10" i="34" s="1"/>
  <c r="E101" i="36"/>
  <c r="G55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<sst xmlns="http://schemas.openxmlformats.org/spreadsheetml/2006/main" count="8887" uniqueCount="3225">
  <si>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</si>
  <si>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</si>
  <si>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</si>
  <si>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</si>
  <si>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</si>
  <si>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</si>
  <si>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</si>
  <si>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</si>
  <si>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</si>
  <si>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</si>
  <si>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</si>
  <si>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</si>
  <si>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</si>
  <si>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</si>
  <si>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</si>
  <si>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</si>
  <si>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</si>
  <si>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</si>
  <si>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</si>
  <si>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</si>
  <si>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</si>
  <si>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</si>
  <si>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</si>
  <si>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</si>
  <si>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</si>
  <si>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</si>
  <si>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</si>
  <si>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</si>
  <si>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</si>
  <si>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</si>
  <si>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</si>
  <si>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</si>
  <si>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</si>
  <si>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</si>
  <si>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</si>
  <si>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</si>
  <si>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</si>
  <si>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</si>
  <si>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</si>
  <si>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</si>
  <si>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</si>
  <si>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</si>
  <si>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</si>
  <si>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</si>
  <si>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</si>
  <si>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</si>
  <si>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</si>
  <si>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</si>
  <si>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</si>
  <si>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</si>
  <si>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</si>
  <si>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</si>
  <si>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</si>
  <si>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</si>
  <si>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</si>
  <si>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</si>
  <si>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</si>
  <si>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</si>
  <si>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</si>
  <si>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</si>
  <si>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</si>
  <si>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</si>
  <si>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</si>
  <si>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</si>
  <si>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</si>
  <si>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</si>
  <si>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</si>
  <si>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</si>
  <si>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</si>
  <si>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</si>
  <si>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</si>
  <si>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</si>
  <si>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</si>
  <si>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</si>
  <si>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</si>
  <si>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</si>
  <si>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</si>
  <si>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</si>
  <si>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</si>
  <si>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</si>
  <si>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</si>
  <si>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</si>
  <si>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</si>
  <si>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</si>
  <si>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</si>
  <si>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</si>
  <si>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</si>
  <si>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</si>
  <si>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</si>
  <si>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</si>
  <si>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</si>
  <si>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</si>
  <si>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</si>
  <si>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</si>
  <si>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</si>
  <si>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</si>
  <si>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</si>
  <si>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</si>
  <si>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</si>
  <si>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</si>
  <si>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</si>
  <si>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</si>
  <si>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</si>
  <si>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</si>
  <si>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</si>
  <si>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</si>
  <si>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</si>
  <si>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</si>
  <si>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</si>
  <si>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</si>
  <si>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</si>
  <si>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</si>
  <si>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</si>
  <si>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</si>
  <si>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</si>
  <si>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</si>
  <si>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</si>
  <si>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</si>
  <si>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</si>
  <si>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</si>
  <si>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</si>
  <si>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</si>
  <si>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</si>
  <si>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</si>
  <si>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</si>
  <si>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</si>
  <si>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</si>
  <si>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</si>
  <si>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</si>
  <si>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</si>
  <si>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</si>
  <si>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</si>
  <si>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</si>
  <si>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</si>
  <si>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</si>
  <si>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</si>
  <si>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</si>
  <si>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</si>
  <si>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</si>
  <si>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</si>
  <si>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</si>
  <si>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</si>
  <si>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</si>
  <si>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</si>
  <si>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</si>
  <si>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</si>
  <si>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</si>
  <si>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</si>
  <si>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</si>
  <si>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</si>
  <si>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</si>
  <si>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</si>
  <si>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</si>
  <si>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</si>
  <si>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</si>
  <si>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</si>
  <si>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</si>
  <si>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</si>
  <si>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</si>
  <si>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</si>
  <si>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</si>
  <si>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</si>
  <si>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</si>
  <si>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</si>
  <si>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</si>
  <si>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</si>
  <si>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</si>
  <si>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</si>
  <si>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</si>
  <si>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</si>
  <si>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</si>
  <si>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</si>
  <si>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</si>
  <si>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</si>
  <si>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</si>
  <si>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</si>
  <si>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</si>
  <si>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</si>
  <si>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</si>
  <si>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</si>
  <si>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</si>
  <si>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</si>
  <si>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</si>
  <si>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</si>
  <si>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</si>
  <si>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</si>
  <si>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</si>
  <si>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</si>
  <si>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</si>
  <si>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</si>
  <si>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</si>
  <si>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</si>
  <si>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</si>
  <si>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</si>
  <si>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</si>
  <si>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</si>
  <si>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</si>
  <si>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</si>
  <si>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</si>
  <si>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</si>
  <si>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</si>
  <si>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</si>
  <si>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</si>
  <si>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</si>
  <si>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</si>
  <si>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</si>
  <si>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</si>
  <si>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</si>
  <si>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</si>
  <si>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</si>
  <si>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</si>
  <si>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</si>
  <si>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</si>
  <si>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</si>
  <si>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</si>
  <si>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</si>
  <si>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</si>
  <si>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</si>
  <si>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</si>
  <si>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</si>
  <si>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</si>
  <si>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</si>
  <si>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</si>
  <si>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</si>
  <si>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</si>
  <si>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</si>
  <si>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</si>
  <si>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</si>
  <si>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</si>
  <si>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</si>
  <si>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</si>
  <si>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</si>
  <si>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</si>
  <si>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</si>
  <si>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</si>
  <si>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</si>
  <si>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</si>
  <si>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</si>
  <si>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</si>
  <si>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</si>
  <si>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</si>
  <si>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</si>
  <si>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</si>
  <si>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</si>
  <si>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</si>
  <si>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</si>
  <si>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</si>
  <si>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</si>
  <si>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</si>
  <si>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</si>
  <si>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</si>
  <si>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</si>
  <si>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</si>
  <si>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</si>
  <si>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</si>
  <si>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</si>
  <si>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</si>
  <si>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</si>
  <si>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</si>
  <si>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</si>
  <si>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</si>
  <si>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</si>
  <si>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</si>
  <si>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</si>
  <si>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</si>
  <si>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</si>
  <si>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</si>
  <si>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</si>
  <si>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</si>
  <si>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</si>
  <si>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</si>
  <si>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</si>
  <si>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</si>
  <si>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</si>
  <si>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</si>
  <si>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</si>
  <si>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</si>
  <si>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</si>
  <si>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</si>
  <si>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</si>
  <si>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</si>
  <si>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</si>
  <si>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</si>
  <si>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</si>
  <si>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</si>
  <si>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</si>
  <si>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</si>
  <si>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</si>
  <si>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</si>
  <si>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</si>
  <si>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</si>
  <si>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</si>
  <si>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</si>
  <si>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</si>
  <si>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</si>
  <si>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</si>
  <si>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</si>
  <si>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</si>
  <si>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</si>
  <si>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</si>
  <si>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</si>
  <si>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</si>
  <si>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</si>
  <si>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</si>
  <si>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</si>
  <si>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</si>
  <si>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</si>
  <si>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</si>
  <si>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</si>
  <si>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</si>
  <si>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</si>
  <si>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</si>
  <si>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</si>
  <si>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</si>
  <si>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</si>
  <si>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</si>
  <si>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</si>
  <si>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</si>
  <si>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</si>
  <si>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</si>
  <si>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</si>
  <si>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</si>
  <si>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</si>
  <si>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</si>
  <si>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</si>
  <si>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</si>
  <si>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</si>
  <si>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</si>
  <si>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</si>
  <si>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</si>
  <si>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</si>
  <si>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</si>
  <si>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</si>
  <si>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</si>
  <si>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</si>
  <si>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</si>
  <si>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</si>
  <si>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</si>
  <si>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</si>
  <si>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</si>
  <si>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</si>
  <si>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</si>
  <si>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</si>
  <si>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</si>
  <si>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</si>
  <si>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</si>
  <si>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</si>
  <si>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</si>
  <si>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</si>
  <si>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</si>
  <si>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</si>
  <si>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</si>
  <si>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</si>
  <si>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</si>
  <si>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</si>
  <si>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</si>
  <si>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</si>
  <si>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</si>
  <si>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</si>
  <si>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</si>
  <si>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</si>
  <si>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</si>
  <si>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</si>
  <si>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</si>
  <si>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</si>
  <si>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</si>
  <si>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</si>
  <si>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</si>
  <si>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</si>
  <si>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</si>
  <si>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</si>
  <si>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</si>
  <si>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</si>
  <si>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</si>
  <si>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</si>
  <si>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</si>
  <si>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</si>
  <si>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</si>
  <si>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</si>
  <si>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</si>
  <si>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</si>
  <si>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</si>
  <si>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</si>
  <si>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</si>
  <si>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</si>
  <si>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</si>
  <si>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</si>
  <si>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</si>
  <si>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</si>
  <si>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</si>
  <si>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</si>
  <si>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</si>
  <si>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</si>
  <si>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</si>
  <si>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</si>
  <si>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</si>
  <si>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</si>
  <si>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</si>
  <si>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</si>
  <si>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</si>
  <si>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</si>
  <si>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</si>
  <si>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</si>
  <si>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</si>
  <si>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</si>
  <si>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</si>
  <si>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</si>
  <si>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</si>
  <si>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</si>
  <si>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</si>
  <si>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</si>
  <si>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</si>
  <si>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</si>
  <si>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</si>
  <si>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</si>
  <si>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</si>
  <si>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</si>
  <si>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</si>
  <si>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</si>
  <si>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</si>
  <si>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</si>
  <si>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</si>
  <si>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</si>
  <si>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</si>
  <si>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</si>
  <si>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</si>
  <si>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</si>
  <si>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</si>
  <si>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</si>
  <si>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</si>
  <si>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</si>
  <si>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</si>
  <si>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</si>
  <si>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</si>
  <si>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</si>
  <si>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</si>
  <si>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</si>
  <si>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</si>
  <si>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</si>
  <si>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</si>
  <si>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</si>
  <si>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</si>
  <si>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</si>
  <si>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</si>
  <si>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</si>
  <si>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</si>
  <si>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</si>
  <si>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</si>
  <si>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</si>
  <si>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</si>
  <si>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</si>
  <si>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</si>
  <si>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</si>
  <si>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</si>
  <si>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</si>
  <si>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</si>
  <si>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</si>
  <si>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</si>
  <si>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</si>
  <si>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</si>
  <si>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</si>
  <si>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</si>
  <si>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</si>
  <si>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</si>
  <si>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</si>
  <si>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</si>
  <si>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</si>
  <si>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</si>
  <si>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</si>
  <si>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</si>
  <si>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</si>
  <si>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</si>
  <si>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</si>
  <si>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</si>
  <si>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</si>
  <si>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</si>
  <si>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</si>
  <si>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</si>
  <si>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</si>
  <si>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</si>
  <si>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</si>
  <si>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</si>
  <si>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</si>
  <si>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</si>
  <si>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</si>
  <si>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</si>
  <si>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</si>
  <si>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</si>
  <si>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</si>
  <si>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</si>
  <si>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</si>
  <si>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</si>
  <si>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</si>
  <si>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</si>
  <si>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</si>
  <si>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</si>
  <si>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</si>
  <si>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</si>
  <si>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</si>
  <si>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</si>
  <si>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</si>
  <si>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</si>
  <si>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</si>
  <si>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</si>
  <si>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</si>
  <si>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</si>
  <si>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</si>
  <si>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</si>
  <si>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</si>
  <si>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</si>
  <si>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</si>
  <si>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</si>
  <si>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</si>
  <si>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</si>
  <si>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</si>
  <si>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</si>
  <si>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</si>
  <si>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</si>
  <si>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</si>
  <si>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</si>
  <si>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</si>
  <si>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</si>
  <si>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</si>
  <si>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</si>
  <si>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</si>
  <si>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</si>
  <si>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</si>
  <si>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</si>
  <si>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</si>
  <si>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</si>
  <si>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</si>
  <si>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</si>
  <si>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</si>
  <si>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</si>
  <si>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</si>
  <si>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</si>
  <si>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</si>
  <si>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</si>
  <si>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</si>
  <si>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</si>
  <si>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</si>
  <si>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</si>
  <si>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</si>
  <si>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</si>
  <si>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</si>
  <si>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</si>
  <si>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</si>
  <si>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</si>
  <si>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</si>
  <si>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</si>
  <si>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</si>
  <si>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</si>
  <si>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</si>
  <si>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</si>
  <si>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</si>
  <si>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</si>
  <si>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</si>
  <si>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</si>
  <si>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</si>
  <si>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</si>
  <si>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</si>
  <si>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</si>
  <si>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</si>
  <si>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</si>
  <si>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</si>
  <si>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</si>
  <si>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</si>
  <si>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</si>
  <si>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</si>
  <si>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</si>
  <si>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</si>
  <si>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</si>
  <si>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</si>
  <si>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</si>
  <si>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</si>
  <si>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</si>
  <si>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</si>
  <si>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</si>
  <si>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</si>
  <si>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</si>
  <si>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</si>
  <si>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</si>
  <si>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</si>
  <si>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</si>
  <si>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</si>
  <si>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</si>
  <si>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</si>
  <si>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</si>
  <si>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</si>
  <si>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</si>
  <si>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</si>
  <si>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</si>
  <si>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</si>
  <si>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</si>
  <si>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</si>
  <si>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</si>
  <si>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</si>
  <si>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</si>
  <si>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</si>
  <si>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</si>
  <si>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</si>
  <si>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</si>
  <si>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</si>
  <si>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</si>
  <si>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</si>
  <si>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</si>
  <si>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</si>
  <si>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</si>
  <si>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</si>
  <si>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</si>
  <si>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</si>
  <si>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</si>
  <si>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</si>
  <si>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</si>
  <si>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</si>
  <si>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</si>
  <si>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</si>
  <si>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</si>
  <si>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</si>
  <si>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</si>
  <si>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</si>
  <si>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</si>
  <si>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</si>
  <si>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</si>
  <si>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</si>
  <si>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</si>
  <si>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</si>
  <si>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</si>
  <si>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</si>
  <si>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</si>
  <si>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</si>
  <si>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</si>
  <si>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</si>
  <si>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</si>
  <si>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</si>
  <si>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</si>
  <si>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</si>
  <si>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</si>
  <si>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</si>
  <si>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</si>
  <si>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</si>
  <si>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</si>
  <si>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</si>
  <si>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</si>
  <si>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</si>
  <si>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</si>
  <si>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</si>
  <si>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</si>
  <si>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</si>
  <si>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</si>
  <si>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</si>
  <si>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</si>
  <si>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</si>
  <si>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</si>
  <si>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</si>
  <si>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</si>
  <si>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</si>
  <si>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</si>
  <si>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</si>
  <si>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</si>
  <si>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</si>
  <si>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</si>
  <si>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</si>
  <si>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</si>
  <si>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</si>
  <si>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</si>
  <si>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</si>
  <si>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</si>
  <si>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</si>
  <si>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</si>
  <si>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</si>
  <si>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</si>
  <si>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</si>
  <si>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</si>
  <si>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</si>
  <si>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</si>
  <si>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</si>
  <si>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</si>
  <si>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</si>
  <si>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</si>
  <si>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</si>
  <si>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</si>
  <si>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</si>
  <si>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</si>
  <si>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</si>
  <si>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</si>
  <si>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</si>
  <si>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</si>
  <si>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</si>
  <si>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</si>
  <si>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</si>
  <si>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</si>
  <si>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</si>
  <si>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</si>
  <si>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</si>
  <si>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</si>
  <si>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</si>
  <si>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</si>
  <si>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</si>
  <si>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</si>
  <si>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</si>
  <si>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</si>
  <si>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</si>
  <si>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</si>
  <si>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</si>
  <si>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</si>
  <si>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</si>
  <si>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</si>
  <si>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</si>
  <si>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</si>
  <si>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</si>
  <si>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</si>
  <si>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</si>
  <si>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</si>
  <si>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</si>
  <si>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</si>
  <si>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</si>
  <si>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</si>
  <si>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</si>
  <si>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</si>
  <si>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</si>
  <si>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</si>
  <si>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</si>
  <si>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</si>
  <si>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</si>
  <si>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</si>
  <si>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</si>
  <si>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</si>
  <si>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</si>
  <si>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</si>
  <si>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</si>
  <si>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</si>
  <si>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</si>
  <si>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</si>
  <si>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</si>
  <si>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</si>
  <si>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</si>
  <si>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</si>
  <si>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</si>
  <si>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</si>
  <si>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</si>
  <si>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</si>
  <si>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</si>
  <si>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</si>
  <si>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</si>
  <si>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</si>
  <si>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</si>
  <si>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</si>
  <si>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</si>
  <si>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</si>
  <si>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</si>
  <si>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</si>
  <si>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</si>
  <si>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</si>
  <si>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</si>
  <si>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</si>
  <si>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</si>
  <si>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</si>
  <si>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</si>
  <si>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</si>
  <si>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</si>
  <si>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</si>
  <si>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</si>
  <si>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</si>
  <si>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</si>
  <si>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</si>
  <si>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</si>
  <si>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</si>
  <si>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</si>
  <si>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</si>
  <si>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</si>
  <si>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</si>
  <si>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</si>
  <si>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</si>
  <si>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</si>
  <si>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</si>
  <si>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</si>
  <si>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</si>
  <si>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</si>
  <si>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</si>
  <si>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</si>
  <si>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</si>
  <si>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</si>
  <si>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</si>
  <si>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</si>
  <si>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</si>
  <si>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</si>
  <si>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</si>
  <si>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</si>
  <si>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</si>
  <si>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</si>
  <si>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</si>
  <si>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</si>
  <si>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</si>
  <si>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</si>
  <si>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</si>
  <si>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</si>
  <si>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</si>
  <si>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</si>
  <si>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</si>
  <si>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</si>
  <si>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</si>
  <si>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</si>
  <si>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</si>
  <si>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</si>
  <si>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</si>
  <si>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</si>
  <si>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</si>
  <si>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</si>
  <si>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</si>
  <si>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</si>
  <si>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</si>
  <si>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</si>
  <si>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</si>
  <si>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</si>
  <si>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</si>
  <si>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</si>
  <si>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</si>
  <si>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</si>
  <si>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</si>
  <si>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</si>
  <si>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</si>
  <si>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</si>
  <si>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</si>
  <si>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</si>
  <si>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</si>
  <si>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</si>
  <si>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</si>
  <si>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</si>
  <si>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</si>
  <si>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</si>
  <si>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</si>
  <si>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</si>
  <si>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</si>
  <si>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</si>
  <si>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</si>
  <si>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</si>
  <si>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</si>
  <si>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</si>
  <si>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</si>
  <si>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</si>
  <si>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</si>
  <si>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</si>
  <si>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</si>
  <si>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</si>
  <si>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</si>
  <si>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</si>
  <si>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</si>
  <si>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</si>
  <si>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</si>
  <si>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</si>
  <si>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</si>
  <si>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</si>
  <si>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</si>
  <si>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</si>
  <si>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</si>
  <si>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</si>
  <si>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</si>
  <si>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</si>
  <si>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</si>
  <si>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</si>
  <si>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</si>
  <si>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</si>
  <si>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</si>
  <si>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</si>
  <si>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</si>
  <si>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</si>
  <si>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</si>
  <si>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</si>
  <si>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</si>
  <si>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</si>
  <si>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</si>
  <si>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</si>
  <si>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</si>
  <si>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</si>
  <si>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</si>
  <si>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</si>
  <si>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</si>
  <si>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</si>
  <si>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</si>
  <si>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</si>
  <si>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</si>
  <si>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</si>
  <si>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</si>
  <si>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</si>
  <si>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</si>
  <si>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</si>
  <si>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</si>
  <si>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</si>
  <si>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</si>
  <si>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</si>
  <si>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</si>
  <si>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</si>
  <si>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</si>
  <si>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</si>
  <si>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</si>
  <si>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</si>
  <si>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</si>
  <si>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</si>
  <si>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</si>
  <si>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</si>
  <si>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</si>
  <si>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</si>
  <si>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</si>
  <si>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</si>
  <si>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</si>
  <si>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</si>
  <si>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</si>
  <si>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</si>
  <si>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</si>
  <si>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</si>
  <si>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</si>
  <si>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</si>
  <si>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</si>
  <si>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</si>
  <si>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</si>
  <si>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</si>
  <si>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</si>
  <si>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</si>
  <si>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</si>
  <si>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</si>
  <si>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</si>
  <si>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</si>
  <si>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</si>
  <si>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</si>
  <si>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</si>
  <si>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</si>
  <si>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</si>
  <si>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</si>
  <si>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</si>
  <si>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</si>
  <si>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</si>
  <si>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</si>
  <si>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</si>
  <si>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</si>
  <si>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</si>
  <si>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</si>
  <si>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</si>
  <si>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</si>
  <si>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</si>
  <si>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</si>
  <si>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</si>
  <si>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</si>
  <si>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</si>
  <si>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</si>
  <si>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</si>
  <si>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</si>
  <si>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</si>
  <si>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</si>
  <si>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</si>
  <si>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</si>
  <si>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</si>
  <si>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</si>
  <si>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</si>
  <si>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</si>
  <si>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</si>
  <si>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</si>
  <si>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</si>
  <si>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</si>
  <si>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</si>
  <si>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</si>
  <si>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</si>
  <si>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</si>
  <si>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</si>
  <si>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</si>
  <si>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</si>
  <si>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</si>
  <si>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</si>
  <si>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</si>
  <si>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</si>
  <si>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</si>
  <si>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</si>
  <si>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</si>
  <si>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</si>
  <si>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</si>
  <si>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</si>
  <si>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</si>
  <si>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</si>
  <si>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</si>
  <si>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</si>
  <si>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</si>
  <si>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</si>
  <si>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</si>
  <si>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</si>
  <si>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</si>
  <si>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</si>
  <si>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</si>
  <si>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</si>
  <si>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</si>
  <si>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</si>
  <si>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</si>
  <si>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</si>
  <si>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</si>
  <si>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</si>
  <si>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</si>
  <si>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</si>
  <si>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</si>
  <si>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</si>
  <si>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</si>
  <si>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</si>
  <si>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</si>
  <si>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</si>
  <si>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</si>
  <si>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</si>
  <si>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</si>
  <si>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</si>
  <si>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</si>
  <si>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</si>
  <si>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</si>
  <si>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</si>
  <si>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</si>
  <si>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</si>
  <si>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</si>
  <si>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</si>
  <si>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</si>
  <si>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</si>
  <si>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</si>
  <si>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</si>
  <si>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</si>
  <si>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</si>
  <si>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</si>
  <si>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</si>
  <si>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</si>
  <si>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</si>
  <si>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</si>
  <si>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</si>
  <si>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</si>
  <si>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</si>
  <si>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</si>
  <si>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</si>
  <si>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</si>
  <si>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</si>
  <si>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</si>
  <si>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</si>
  <si>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</si>
  <si>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</si>
  <si>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</si>
  <si>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</si>
  <si>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</si>
  <si>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</si>
  <si>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</si>
  <si>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</si>
  <si>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</si>
  <si>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</si>
  <si>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</si>
  <si>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</si>
  <si>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</si>
  <si>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</si>
  <si>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</si>
  <si>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</si>
  <si>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</si>
  <si>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</si>
  <si>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</si>
  <si>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</si>
  <si>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</si>
  <si>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</si>
  <si>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</si>
  <si>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</si>
  <si>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</si>
  <si>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</si>
  <si>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</si>
  <si>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</si>
  <si>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</si>
  <si>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</si>
  <si>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</si>
  <si>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</si>
  <si>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</si>
  <si>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</si>
  <si>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</si>
  <si>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</si>
  <si>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</si>
  <si>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</si>
  <si>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</si>
  <si>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</si>
  <si>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</si>
  <si>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</si>
  <si>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</si>
  <si>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</si>
  <si>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</si>
  <si>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</si>
  <si>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</si>
  <si>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</si>
  <si>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</si>
  <si>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</si>
  <si>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</si>
  <si>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</si>
  <si>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</si>
  <si>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</si>
  <si>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</si>
  <si>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</si>
  <si>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</si>
  <si>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</si>
  <si>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</si>
  <si>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</si>
  <si>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</si>
  <si>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</si>
  <si>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</si>
  <si>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</si>
  <si>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</si>
  <si>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</si>
  <si>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</si>
  <si>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</si>
  <si>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</si>
  <si>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</si>
  <si>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</si>
  <si>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</si>
  <si>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</si>
  <si>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</si>
  <si>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</si>
  <si>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</si>
  <si>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</si>
  <si>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</si>
  <si>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</si>
  <si>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</si>
  <si>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</si>
  <si>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</si>
  <si>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</si>
  <si>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</si>
  <si>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</si>
  <si>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</si>
  <si>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</si>
  <si>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</si>
  <si>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</si>
  <si>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</si>
  <si>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</si>
  <si>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</si>
  <si>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</si>
  <si>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</si>
  <si>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</si>
  <si>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</si>
  <si>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</si>
  <si>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</si>
  <si>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</si>
  <si>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</si>
  <si>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</si>
  <si>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</si>
  <si>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</si>
  <si>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</si>
  <si>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</si>
  <si>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</si>
  <si>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</si>
  <si>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</si>
  <si>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</si>
  <si>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</si>
  <si>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</si>
  <si>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</si>
  <si>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</si>
  <si>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</si>
  <si>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</si>
  <si>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</si>
  <si>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</si>
  <si>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</si>
  <si>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</si>
  <si>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</si>
  <si>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</si>
  <si>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</si>
  <si>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</si>
  <si>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</si>
  <si>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</si>
  <si>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</si>
  <si>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</si>
  <si>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</si>
  <si>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</si>
  <si>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</si>
  <si>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</si>
  <si>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</si>
  <si>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</si>
  <si>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</si>
  <si>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</si>
  <si>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</si>
  <si>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</si>
  <si>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</si>
  <si>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</si>
  <si>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</si>
  <si>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</si>
  <si>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</si>
  <si>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</si>
  <si>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</si>
  <si>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</si>
  <si>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</si>
  <si>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</si>
  <si>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</si>
  <si>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</si>
  <si>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</si>
  <si>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</si>
  <si>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</si>
  <si>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</si>
  <si>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</si>
  <si>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</si>
  <si>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</si>
  <si>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</si>
  <si>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</si>
  <si>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</si>
  <si>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</si>
  <si>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</si>
  <si>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</si>
  <si>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</si>
  <si>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</si>
  <si>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</si>
  <si>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</si>
  <si>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</si>
  <si>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</si>
  <si>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</si>
  <si>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</si>
  <si>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</si>
  <si>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</si>
  <si>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</si>
  <si>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</si>
  <si>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</si>
  <si>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</si>
  <si>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</si>
  <si>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</si>
  <si>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</si>
  <si>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</si>
  <si>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</si>
  <si>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</si>
  <si>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</si>
  <si>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</si>
  <si>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</si>
  <si>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</si>
  <si>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</si>
  <si>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</si>
  <si>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</si>
  <si>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</si>
  <si>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</si>
  <si>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</si>
  <si>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</si>
  <si>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</si>
  <si>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</si>
  <si>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</si>
  <si>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</si>
  <si>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</si>
  <si>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</si>
  <si>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</si>
  <si>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</si>
  <si>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</si>
  <si>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</si>
  <si>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</si>
  <si>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</si>
  <si>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</si>
  <si>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</si>
  <si>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</si>
  <si>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</si>
  <si>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</si>
  <si>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</si>
  <si>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</si>
  <si>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</si>
  <si>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</si>
  <si>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</si>
  <si>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</si>
  <si>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</si>
  <si>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</si>
  <si>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</si>
  <si>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</si>
  <si>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</si>
  <si>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</si>
  <si>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</si>
  <si>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</si>
  <si>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</si>
  <si>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</si>
  <si>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</si>
  <si>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</si>
  <si>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</si>
  <si>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</si>
  <si>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</si>
  <si>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</si>
  <si>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</si>
  <si>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</si>
  <si>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</si>
  <si>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</si>
  <si>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</si>
  <si>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</si>
  <si>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</si>
  <si>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</si>
  <si>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</si>
  <si>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</si>
  <si>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</si>
  <si>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</si>
  <si>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</si>
  <si>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</si>
  <si>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</si>
  <si>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</si>
  <si>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</si>
  <si>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</si>
  <si>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</si>
  <si>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</si>
  <si>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</si>
  <si>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</si>
  <si>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</si>
  <si>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</si>
  <si>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</si>
  <si>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</si>
  <si>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</si>
  <si>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</si>
  <si>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</si>
  <si>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</si>
  <si>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</si>
  <si>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</si>
  <si>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</si>
  <si>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</si>
  <si>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</si>
  <si>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</si>
  <si>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</si>
  <si>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</si>
  <si>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</si>
  <si>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</si>
  <si>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</si>
  <si>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</si>
  <si>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</si>
  <si>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</si>
  <si>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</si>
  <si>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</si>
  <si>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</si>
  <si>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</si>
  <si>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</si>
  <si>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</si>
  <si>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</si>
  <si>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</si>
  <si>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</si>
  <si>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</si>
  <si>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</si>
  <si>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</si>
  <si>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</si>
  <si>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</si>
  <si>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</si>
  <si>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</si>
  <si>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</si>
  <si>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</si>
  <si>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</si>
  <si>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</si>
  <si>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</si>
  <si>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</si>
  <si>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</si>
  <si>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</si>
  <si>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</si>
  <si>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</si>
  <si>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</si>
  <si>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</si>
  <si>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</si>
  <si>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</si>
  <si>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</si>
  <si>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</si>
  <si>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</si>
  <si>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</si>
  <si>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</si>
  <si>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</si>
  <si>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</si>
  <si>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</si>
  <si>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</si>
  <si>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</si>
  <si>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</si>
  <si>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</si>
  <si>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</si>
  <si>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</si>
  <si>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</si>
  <si>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</si>
  <si>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</si>
  <si>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</si>
  <si>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</si>
  <si>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</si>
  <si>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</si>
  <si>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</si>
  <si>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</si>
  <si>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</si>
  <si>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</si>
  <si>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</si>
  <si>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</si>
  <si>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</si>
  <si>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</si>
  <si>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</si>
  <si>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</si>
  <si>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</si>
  <si>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</si>
  <si>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</si>
  <si>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</si>
  <si>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</si>
  <si>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</si>
  <si>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</si>
  <si>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</si>
  <si>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</si>
  <si>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</si>
  <si>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</si>
  <si>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</si>
  <si>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</si>
  <si>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</si>
  <si>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</si>
  <si>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</si>
  <si>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</si>
  <si>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</si>
  <si>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</si>
  <si>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</si>
  <si>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</si>
  <si>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</si>
  <si>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</si>
  <si>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</si>
  <si>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</si>
  <si>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</si>
  <si>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</si>
  <si>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</si>
  <si>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</si>
  <si>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</si>
  <si>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</si>
  <si>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</si>
  <si>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</si>
  <si>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</si>
  <si>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</si>
  <si>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</si>
  <si>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</si>
  <si>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</si>
  <si>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</si>
  <si>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</si>
  <si>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</si>
  <si>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</si>
  <si>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</si>
  <si>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</si>
  <si>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</si>
  <si>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</si>
  <si>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</si>
  <si>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</si>
  <si>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</si>
  <si>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</si>
  <si>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</si>
  <si>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</si>
  <si>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</si>
  <si>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</si>
  <si>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</si>
  <si>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</si>
  <si>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</si>
  <si>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</si>
  <si>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</si>
  <si>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</si>
  <si>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</si>
  <si>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</si>
  <si>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</si>
  <si>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</si>
  <si>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</si>
  <si>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</si>
  <si>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</si>
  <si>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</si>
  <si>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</si>
  <si>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</si>
  <si>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</si>
  <si>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</si>
  <si>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</si>
  <si>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</si>
  <si>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</si>
  <si>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</si>
  <si>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</si>
  <si>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</si>
  <si>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</si>
  <si>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</si>
  <si>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</si>
  <si>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</si>
  <si>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</si>
  <si>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</si>
  <si>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</si>
  <si>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</si>
  <si>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</si>
  <si>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</si>
  <si>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</si>
  <si>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</si>
  <si>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</si>
  <si>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</si>
  <si>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</si>
  <si>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</si>
  <si>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</si>
  <si>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</si>
  <si>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</si>
  <si>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</si>
  <si>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</si>
  <si>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</si>
  <si>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</si>
  <si>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</si>
  <si>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</si>
  <si>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</si>
  <si>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</si>
  <si>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</si>
  <si>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</si>
  <si>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</si>
  <si>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</si>
  <si>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</si>
  <si>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</si>
  <si>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</si>
  <si>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</si>
  <si>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</si>
  <si>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</si>
  <si>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</si>
  <si>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</si>
  <si>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</si>
  <si>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</si>
  <si>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</si>
  <si>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</si>
  <si>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</si>
  <si>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</si>
  <si>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</si>
  <si>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</si>
  <si>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</si>
  <si>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</si>
  <si>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</si>
  <si>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</si>
  <si>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</si>
  <si>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</si>
  <si>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</si>
  <si>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</si>
  <si>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</si>
  <si>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</si>
  <si>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</si>
  <si>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</si>
  <si>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</si>
  <si>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</si>
  <si>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</si>
  <si>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</si>
  <si>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</si>
  <si>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</si>
  <si>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</si>
  <si>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</si>
  <si>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</si>
  <si>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</si>
  <si>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</si>
  <si>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</si>
  <si>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</si>
  <si>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</si>
  <si>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</si>
  <si>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</si>
  <si>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</si>
  <si>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</si>
  <si>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</si>
  <si>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</si>
  <si>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</si>
  <si>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</si>
  <si>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</si>
  <si>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</si>
  <si>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</si>
  <si>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</si>
  <si>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</si>
  <si>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</si>
  <si>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</si>
  <si>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</si>
  <si>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</si>
  <si>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</si>
  <si>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</si>
  <si>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</si>
  <si>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</si>
  <si>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</si>
  <si>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</si>
  <si>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</si>
  <si>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</si>
  <si>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</si>
  <si>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</si>
  <si>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</si>
  <si>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</si>
  <si>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</si>
  <si>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</si>
  <si>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</si>
  <si>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</si>
  <si>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</si>
  <si>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</si>
  <si>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</si>
  <si>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</si>
  <si>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</si>
  <si>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</si>
  <si>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</si>
  <si>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</si>
  <si>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</si>
  <si>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</si>
  <si>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</si>
  <si>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</si>
  <si>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</si>
  <si>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</si>
  <si>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</si>
  <si>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</si>
  <si>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</si>
  <si>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</si>
  <si>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</si>
  <si>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</si>
  <si>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</si>
  <si>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</si>
  <si>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</si>
  <si>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</si>
  <si>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</si>
  <si>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</si>
  <si>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</si>
  <si>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</si>
  <si>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</si>
  <si>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</si>
  <si>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</si>
  <si>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</si>
  <si>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</si>
  <si>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</si>
  <si>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</si>
  <si>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</si>
  <si>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</si>
  <si>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</si>
  <si>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</si>
  <si>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</si>
  <si>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</si>
  <si>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</si>
  <si>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</si>
  <si>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</si>
  <si>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</si>
  <si>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</si>
  <si>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</si>
  <si>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</si>
  <si>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</si>
  <si>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</si>
  <si>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</si>
  <si>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</si>
  <si>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</si>
  <si>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</si>
  <si>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</si>
  <si>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</si>
  <si>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</si>
  <si>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</si>
  <si>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</si>
  <si>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</si>
  <si>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</si>
  <si>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</si>
  <si>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</si>
  <si>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</si>
  <si>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</si>
  <si>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</si>
  <si>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</si>
  <si>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</si>
  <si>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</si>
  <si>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</si>
  <si>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</si>
  <si>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</si>
  <si>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</si>
  <si>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</si>
  <si>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</si>
  <si>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</si>
  <si>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</si>
  <si>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</si>
  <si>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</si>
  <si>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</si>
  <si>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</si>
  <si>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</si>
  <si>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</si>
  <si>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</si>
  <si>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</si>
  <si>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</si>
  <si>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</si>
  <si>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</si>
  <si>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</si>
  <si>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</si>
  <si>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</si>
  <si>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</si>
  <si>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</si>
  <si>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</si>
  <si>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</si>
  <si>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</si>
  <si>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</si>
  <si>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</si>
  <si>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</si>
  <si>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</si>
  <si>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</si>
  <si>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</si>
  <si>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</si>
  <si>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</si>
  <si>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</si>
  <si>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</si>
  <si>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</si>
  <si>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</si>
  <si>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</si>
  <si>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</si>
  <si>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</si>
  <si>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</si>
  <si>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</si>
  <si>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</si>
  <si>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</si>
  <si>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</si>
  <si>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</si>
  <si>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</si>
  <si>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</si>
  <si>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</si>
  <si>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</si>
  <si>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</si>
  <si>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</si>
  <si>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</si>
  <si>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</si>
  <si>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</si>
  <si>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</si>
  <si>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</si>
  <si>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</si>
  <si>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</si>
  <si>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</si>
  <si>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</si>
  <si>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</si>
  <si>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</si>
  <si>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</si>
  <si>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</si>
  <si>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</si>
  <si>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</si>
  <si>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</si>
  <si>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</si>
  <si>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</si>
  <si>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</si>
  <si>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</si>
  <si>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</si>
  <si>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</si>
  <si>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</si>
  <si>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</si>
  <si>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</si>
  <si>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</si>
  <si>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</si>
  <si>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</si>
  <si>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</si>
  <si>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</si>
  <si>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</si>
  <si>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</si>
  <si>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</si>
  <si>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</si>
  <si>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</si>
  <si>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</si>
  <si>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</si>
  <si>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</si>
  <si>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</si>
  <si>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</si>
  <si>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</si>
  <si>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</si>
  <si>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</si>
  <si>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</si>
  <si>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</si>
  <si>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</si>
  <si>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</si>
  <si>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</si>
  <si>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</si>
  <si>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</si>
  <si>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</si>
  <si>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</si>
  <si>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</si>
  <si>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</si>
  <si>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</si>
  <si>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</si>
  <si>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</si>
  <si>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</si>
  <si>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</si>
  <si>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</si>
  <si>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</si>
  <si>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</si>
  <si>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</si>
  <si>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</si>
  <si>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</si>
  <si>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</si>
  <si>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</si>
  <si>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</si>
  <si>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</si>
  <si>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</si>
  <si>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</si>
  <si>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</si>
  <si>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</si>
  <si>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</si>
  <si>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</si>
  <si>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</si>
  <si>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</si>
  <si>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</si>
  <si>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</si>
  <si>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</si>
  <si>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</si>
  <si>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</si>
  <si>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</si>
  <si>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</si>
  <si>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</si>
  <si>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</si>
  <si>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</si>
  <si>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</si>
  <si>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</si>
  <si>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</si>
  <si>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</si>
  <si>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</si>
  <si>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</si>
  <si>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</si>
  <si>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</si>
  <si>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</si>
  <si>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</si>
  <si>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</si>
  <si>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</si>
  <si>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</si>
  <si>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</si>
  <si>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</si>
  <si>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</si>
  <si>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</si>
  <si>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</si>
  <si>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</si>
  <si>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</si>
  <si>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</si>
  <si>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</si>
  <si>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</si>
  <si>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</si>
  <si>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</si>
  <si>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</si>
  <si>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</si>
  <si>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</si>
  <si>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</si>
  <si>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</si>
  <si>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</si>
  <si>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</si>
  <si>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</si>
  <si>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</si>
  <si>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</si>
  <si>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</si>
  <si>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</si>
  <si>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</si>
  <si>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</si>
  <si>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</si>
  <si>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</si>
  <si>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</si>
  <si>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</si>
  <si>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</si>
  <si>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</si>
  <si>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</si>
  <si>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</si>
  <si>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</si>
  <si>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</si>
  <si>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</si>
  <si>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</si>
  <si>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</si>
  <si>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</si>
  <si>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</si>
  <si>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</si>
  <si>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</si>
  <si>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</si>
  <si>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</si>
  <si>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</si>
  <si>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</si>
  <si>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</si>
  <si>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</si>
  <si>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</si>
  <si>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</si>
  <si>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</si>
  <si>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</si>
  <si>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</si>
  <si>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</si>
  <si>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</si>
  <si>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</si>
  <si>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</si>
  <si>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</si>
  <si>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</si>
  <si>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</si>
  <si>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</si>
  <si>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</si>
  <si>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</si>
  <si>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</si>
  <si>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</si>
  <si>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</si>
  <si>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</si>
  <si>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</si>
  <si>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</si>
  <si>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</si>
  <si>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</si>
  <si>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</si>
  <si>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</si>
  <si>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</si>
  <si>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</si>
  <si>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</si>
  <si>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</si>
  <si>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</si>
  <si>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</si>
  <si>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</si>
  <si>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</si>
  <si>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</si>
  <si>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</si>
  <si>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</si>
  <si>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</si>
  <si>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</si>
  <si>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</si>
  <si>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</si>
  <si>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</si>
  <si>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</si>
  <si>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</si>
  <si>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</si>
  <si>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</si>
  <si>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</si>
  <si>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</si>
  <si>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</si>
  <si>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</si>
  <si>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</si>
  <si>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</si>
  <si>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</si>
  <si>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</si>
  <si>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</si>
  <si>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</si>
  <si>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</si>
  <si>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</si>
  <si>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</si>
  <si>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</si>
  <si>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</si>
  <si>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</si>
  <si>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</si>
  <si>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</si>
  <si>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</si>
  <si>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</si>
  <si>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</si>
  <si>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</si>
  <si>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</si>
  <si>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</si>
  <si>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</si>
  <si>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</si>
  <si>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</si>
  <si>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</si>
  <si>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</si>
  <si>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</si>
  <si>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</si>
  <si>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</si>
  <si>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</si>
  <si>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</si>
  <si>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</si>
  <si>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</si>
  <si>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</si>
  <si>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</si>
  <si>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</si>
  <si>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</si>
  <si>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</si>
  <si>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</si>
  <si>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</si>
  <si>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</si>
  <si>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</si>
  <si>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</si>
  <si>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</si>
  <si>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</si>
  <si>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</si>
  <si>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</si>
  <si>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</si>
  <si>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</si>
  <si>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</si>
  <si>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</si>
  <si>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</si>
  <si>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</si>
  <si>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</si>
  <si>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</si>
  <si>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</si>
  <si>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</si>
  <si>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</si>
  <si>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</si>
  <si>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</si>
  <si>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</si>
  <si>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</si>
  <si>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</si>
  <si>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</si>
  <si>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</si>
  <si>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</si>
  <si>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</si>
  <si>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</si>
  <si>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</si>
  <si>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</si>
  <si>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</si>
  <si>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</si>
  <si>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</si>
  <si>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</si>
  <si>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</si>
  <si>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</si>
  <si>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</si>
  <si>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</si>
  <si>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</si>
  <si>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</si>
  <si>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</si>
  <si>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</si>
  <si>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</si>
  <si>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</si>
  <si>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</si>
  <si>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</si>
  <si>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</si>
  <si>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</si>
  <si>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</si>
  <si>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</si>
  <si>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</si>
  <si>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</si>
  <si>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</si>
  <si>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</si>
  <si>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</si>
  <si>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</si>
  <si>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</si>
  <si>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</si>
  <si>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</si>
  <si>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</si>
  <si>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</si>
  <si>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</si>
  <si>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</si>
  <si>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</si>
  <si>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</si>
  <si>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</si>
  <si>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</si>
  <si>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</si>
  <si>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</si>
  <si>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</si>
  <si>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</si>
  <si>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</si>
  <si>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</si>
  <si>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</si>
  <si>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</si>
  <si>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</si>
  <si>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</si>
  <si>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</si>
  <si>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</si>
  <si>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</si>
  <si>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</si>
  <si>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</si>
  <si>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</si>
  <si>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</si>
  <si>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</si>
  <si>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</si>
  <si>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</si>
  <si>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</si>
  <si>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</si>
  <si>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</si>
  <si>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</si>
  <si>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</si>
  <si>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</si>
  <si>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</si>
  <si>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</si>
  <si>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</si>
  <si>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</si>
  <si>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</si>
  <si>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</si>
  <si>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</si>
  <si>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</si>
  <si>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</si>
  <si>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</si>
  <si>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</si>
  <si>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</si>
  <si>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</si>
  <si>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</si>
  <si>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</si>
  <si>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</si>
  <si>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</si>
  <si>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</si>
  <si>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</si>
  <si>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</si>
  <si>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</si>
  <si>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</si>
  <si>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</si>
  <si>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</si>
  <si>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</si>
  <si>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</si>
  <si>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</si>
  <si>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</si>
  <si>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</si>
  <si>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</si>
  <si>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</si>
  <si>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</si>
  <si>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</si>
  <si>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</si>
  <si>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</si>
  <si>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</si>
  <si>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</si>
  <si>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</si>
  <si>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</si>
  <si>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</si>
  <si>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</si>
  <si>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</si>
  <si>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</si>
  <si>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</si>
  <si>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</si>
  <si>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</si>
  <si>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</si>
  <si>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</si>
  <si>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</si>
  <si>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</si>
  <si>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</si>
  <si>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</si>
  <si>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</si>
  <si>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</si>
  <si>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</si>
  <si>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</si>
  <si>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</si>
  <si>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</si>
  <si>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</si>
  <si>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</si>
  <si>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</si>
  <si>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</si>
  <si>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</si>
  <si>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</si>
  <si>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</si>
  <si>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</si>
  <si>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</si>
  <si>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</si>
  <si>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</si>
  <si>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</si>
  <si>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</si>
  <si>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</si>
  <si>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</si>
  <si>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</si>
  <si>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</si>
  <si>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</si>
  <si>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</si>
  <si>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</si>
  <si>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</si>
  <si>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</si>
  <si>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</si>
  <si>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</si>
  <si>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</si>
  <si>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</si>
  <si>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</si>
  <si>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</si>
  <si>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</si>
  <si>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</si>
  <si>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</si>
  <si>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</si>
  <si>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</si>
  <si>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</si>
  <si>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</si>
  <si>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</si>
  <si>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</si>
  <si>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</si>
  <si>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</si>
  <si>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</si>
  <si>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</si>
  <si>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</si>
  <si>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</si>
  <si>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</si>
  <si>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</si>
  <si>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</si>
  <si>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</si>
  <si>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</si>
  <si>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</si>
  <si>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</si>
  <si>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</si>
  <si>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</si>
  <si>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</si>
  <si>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</si>
  <si>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</si>
  <si>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</si>
  <si>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</si>
  <si>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</si>
  <si>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</si>
  <si>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</si>
  <si>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</si>
  <si>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</si>
  <si>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</si>
  <si>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</si>
  <si>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</si>
  <si>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</si>
  <si>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</si>
  <si>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</si>
  <si>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</si>
  <si>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</si>
  <si>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</si>
  <si>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</si>
  <si>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</si>
  <si>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</si>
  <si>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</si>
  <si>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</si>
  <si>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</si>
  <si>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</si>
  <si>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</si>
  <si>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</si>
  <si>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</si>
  <si>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</si>
  <si>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</si>
  <si>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</si>
  <si>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</si>
  <si>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</si>
  <si>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</si>
  <si>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</si>
  <si>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</si>
  <si>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</si>
  <si>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</si>
  <si>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</si>
  <si>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</si>
  <si>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</si>
  <si>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</si>
  <si>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</si>
  <si>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</si>
  <si>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</si>
  <si>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</si>
  <si>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</si>
  <si>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</si>
  <si>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</si>
  <si>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</si>
  <si>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</si>
  <si>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</si>
  <si>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</si>
  <si>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</si>
  <si>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</si>
  <si>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</si>
  <si>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</si>
  <si>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</si>
  <si>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</si>
  <si>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</si>
  <si>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</si>
  <si>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</si>
  <si>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</si>
  <si>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</si>
  <si>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</si>
  <si>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</si>
  <si>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</si>
  <si>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</si>
  <si>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</si>
  <si>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</si>
  <si>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</si>
  <si>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</si>
  <si>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</si>
  <si>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</si>
  <si>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</si>
  <si>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</si>
  <si>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</si>
  <si>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</si>
  <si>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</si>
  <si>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</si>
  <si>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</si>
  <si>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</si>
  <si>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</si>
  <si>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</si>
  <si>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</si>
  <si>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</si>
  <si>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</si>
  <si>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</si>
  <si>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</si>
  <si>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</si>
  <si>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</si>
  <si>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</si>
  <si>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</si>
  <si>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</si>
  <si>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</si>
  <si>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</si>
  <si>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</si>
  <si>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</si>
  <si>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</si>
  <si>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</si>
  <si>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</si>
  <si>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</si>
  <si>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</si>
  <si>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</si>
  <si>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</si>
  <si>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</si>
  <si>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</si>
  <si>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</si>
  <si>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</si>
  <si>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</si>
  <si>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</si>
  <si>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</si>
  <si>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</si>
  <si>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</si>
  <si>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</si>
  <si>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</si>
  <si>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</si>
  <si>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</si>
  <si>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</si>
  <si>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</si>
  <si>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</si>
  <si>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</si>
  <si>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</si>
  <si>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</si>
  <si>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</si>
  <si>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</si>
  <si>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</si>
  <si>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</si>
  <si>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</si>
  <si>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</si>
  <si>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</si>
  <si>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</si>
  <si>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</si>
  <si>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</si>
  <si>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</si>
  <si>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</si>
  <si>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</si>
  <si>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</si>
  <si>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</si>
  <si>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</si>
  <si>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</si>
  <si>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</si>
  <si>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</si>
  <si>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</si>
  <si>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</si>
  <si>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</si>
  <si>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</si>
  <si>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</si>
  <si>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</si>
  <si>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</si>
  <si>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</si>
  <si>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</si>
  <si>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</si>
  <si>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</si>
  <si>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</si>
  <si>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</si>
  <si>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</si>
  <si>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</si>
  <si>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</si>
  <si>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</si>
  <si>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</si>
  <si>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</si>
  <si>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</si>
  <si>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</si>
  <si>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</si>
  <si>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</si>
  <si>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</si>
  <si>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</si>
  <si>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</si>
  <si>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</si>
  <si>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</si>
  <si>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</si>
  <si>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</si>
  <si>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</si>
  <si>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</si>
  <si>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</si>
  <si>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</si>
  <si>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</si>
  <si>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</si>
  <si>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</si>
  <si>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</si>
  <si>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</si>
  <si>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</si>
  <si>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</si>
  <si>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</si>
  <si>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</si>
  <si>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</si>
  <si>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</si>
  <si>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</si>
  <si>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</si>
  <si>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</si>
  <si>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</si>
  <si>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</si>
  <si>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</si>
  <si>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</si>
  <si>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</si>
  <si>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</si>
  <si>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</si>
  <si>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</si>
  <si>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</si>
  <si>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</si>
  <si>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</si>
  <si>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</si>
  <si>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</si>
  <si>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</si>
  <si>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</si>
  <si>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</si>
  <si>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</si>
  <si>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</si>
  <si>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</si>
  <si>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</si>
  <si>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</si>
  <si>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</si>
  <si>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</si>
  <si>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</si>
  <si>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</si>
  <si>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</si>
  <si>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</si>
  <si>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</si>
  <si>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</si>
  <si>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</si>
  <si>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</si>
  <si>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</si>
  <si>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</si>
  <si>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</si>
  <si>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</si>
  <si>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</si>
  <si>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</si>
  <si>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</si>
  <si>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</si>
  <si>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</si>
  <si>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</si>
  <si>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</si>
  <si>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</si>
  <si>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</si>
  <si>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</si>
  <si>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</si>
  <si>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</si>
  <si>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</si>
  <si>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</si>
  <si>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</si>
  <si>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</si>
  <si>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</si>
  <si>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</si>
  <si>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</si>
  <si>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</si>
  <si>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</si>
  <si>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</si>
  <si>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</si>
  <si>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</si>
  <si>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</si>
  <si>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</si>
  <si>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</si>
  <si>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</si>
  <si>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</si>
  <si>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</si>
  <si>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</si>
  <si>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</si>
  <si>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</si>
  <si>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</si>
  <si>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</si>
  <si>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</si>
  <si>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</si>
  <si>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</si>
  <si>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</si>
  <si>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</si>
  <si>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</si>
  <si>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</si>
  <si>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</si>
  <si>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</si>
  <si>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</si>
  <si>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</si>
  <si>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</si>
  <si>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</si>
  <si>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</si>
  <si>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</si>
  <si>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</si>
  <si>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</si>
  <si>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</si>
  <si>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</si>
  <si>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</si>
  <si>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</si>
  <si>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</si>
  <si>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</si>
  <si>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</si>
  <si>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</si>
  <si>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</si>
  <si>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</si>
  <si>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</si>
  <si>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</si>
  <si>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</si>
  <si>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</si>
  <si>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</si>
  <si>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</si>
  <si>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</si>
  <si>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</si>
  <si>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</si>
  <si>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</si>
  <si>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</si>
  <si>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</si>
  <si>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</si>
  <si>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</si>
  <si>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</si>
  <si>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</si>
  <si>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</si>
  <si>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</si>
  <si>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</si>
  <si>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</si>
  <si>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</si>
  <si>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</si>
  <si>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</si>
  <si>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</si>
  <si>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</si>
  <si>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</si>
  <si>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</si>
  <si>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</si>
  <si>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</si>
  <si>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</si>
  <si>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</si>
  <si>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</si>
  <si>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</si>
  <si>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</si>
  <si>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</si>
  <si>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</si>
  <si>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</si>
  <si>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</si>
  <si>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</si>
  <si>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</si>
  <si>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</si>
  <si>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</si>
  <si>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</si>
  <si>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</si>
  <si>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</si>
  <si>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</si>
  <si>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</si>
  <si>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</si>
  <si>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</si>
  <si>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</si>
  <si>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</si>
  <si>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</si>
  <si>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</si>
  <si>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</si>
  <si>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</si>
  <si>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</si>
  <si>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</si>
  <si>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</si>
  <si>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</si>
  <si>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</si>
  <si>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</si>
  <si>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</si>
  <si>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</si>
  <si>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</si>
  <si>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</si>
  <si>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</si>
  <si>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</si>
  <si>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</si>
  <si>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</si>
  <si>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</si>
  <si>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</si>
  <si>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</si>
  <si>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</si>
  <si>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</si>
  <si>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</si>
  <si>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</si>
  <si>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</si>
  <si>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</si>
  <si>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</si>
  <si>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</si>
  <si>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</si>
  <si>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</si>
  <si>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</si>
  <si>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</si>
  <si>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</si>
  <si>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</si>
  <si>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</si>
  <si>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</si>
  <si>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</si>
  <si>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</si>
  <si>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</si>
  <si>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</si>
  <si>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</si>
  <si>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</si>
  <si>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</si>
  <si>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</si>
  <si>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</si>
  <si>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</si>
  <si>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</si>
  <si>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</si>
  <si>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</si>
  <si>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</si>
  <si>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</si>
  <si>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</si>
  <si>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</si>
  <si>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</si>
  <si>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</si>
  <si>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</si>
  <si>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</si>
  <si>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</si>
  <si>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</si>
  <si>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</si>
  <si>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</si>
  <si>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</si>
  <si>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</si>
  <si>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</si>
  <si>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</si>
  <si>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</si>
  <si>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</si>
  <si>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</si>
  <si>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</si>
  <si>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</si>
  <si>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</si>
  <si>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</si>
  <si>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</si>
  <si>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</si>
  <si>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</si>
  <si>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</si>
  <si>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</si>
  <si>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</si>
  <si>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</si>
  <si>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</si>
  <si>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</si>
  <si>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</si>
  <si>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</si>
  <si>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</si>
  <si>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</si>
  <si>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</si>
  <si>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</si>
  <si>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</si>
  <si>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</si>
  <si>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</si>
  <si>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</si>
  <si>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</si>
  <si>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</si>
  <si>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</si>
  <si>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</si>
  <si>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</si>
  <si>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</si>
  <si>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</si>
  <si>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</si>
  <si>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</si>
  <si>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</si>
  <si>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</si>
  <si>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</si>
  <si>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</si>
  <si>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</si>
  <si>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</si>
  <si>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</si>
  <si>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</si>
  <si>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</si>
  <si>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</si>
  <si>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</si>
  <si>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</si>
  <si>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</si>
  <si>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</si>
  <si>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</si>
  <si>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</si>
  <si>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</si>
  <si>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</si>
  <si>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</si>
  <si>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</si>
  <si>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</si>
  <si>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</si>
  <si>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</si>
  <si>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</si>
  <si>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</si>
  <si>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</si>
  <si>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</si>
  <si>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</si>
  <si>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</si>
  <si>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</si>
  <si>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</si>
  <si>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</si>
  <si>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</si>
  <si>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</si>
  <si>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</si>
  <si>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</si>
  <si>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</si>
  <si>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</si>
  <si>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</si>
  <si>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</si>
  <si>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</si>
  <si>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</si>
  <si>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</si>
  <si>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</si>
  <si>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</si>
  <si>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</si>
  <si>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</si>
  <si>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</si>
  <si>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</si>
  <si>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</si>
  <si>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</si>
  <si>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</si>
  <si>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</si>
  <si>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</si>
  <si>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</si>
  <si>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</si>
  <si>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</si>
  <si>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</si>
  <si>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</si>
  <si>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</si>
  <si>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</si>
  <si>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</si>
  <si>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</si>
  <si>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</si>
  <si>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</si>
  <si>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</si>
  <si>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</si>
  <si>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</si>
  <si>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</si>
  <si>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</si>
  <si>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</si>
  <si>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</si>
  <si>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</si>
  <si>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</si>
  <si>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</si>
  <si>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</si>
  <si>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</si>
  <si>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</si>
  <si>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</si>
  <si>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</si>
  <si>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</si>
  <si>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</si>
  <si>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</si>
  <si>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</si>
  <si>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</si>
  <si>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</si>
  <si>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</si>
  <si>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</si>
  <si>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</si>
  <si>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</si>
  <si>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</si>
  <si>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</si>
  <si>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</si>
  <si>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</si>
  <si>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</si>
  <si>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</si>
  <si>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</si>
  <si>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</si>
  <si>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</si>
  <si>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</si>
  <si>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</si>
  <si>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</si>
  <si>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</si>
  <si>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</si>
  <si>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</si>
  <si>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</si>
  <si>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</si>
  <si>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</si>
  <si>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</si>
  <si>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</si>
  <si>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</si>
  <si>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</si>
  <si>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</si>
  <si>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</si>
  <si>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</si>
  <si>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</si>
  <si>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</si>
  <si>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</si>
  <si>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</si>
  <si>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</si>
  <si>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</si>
  <si>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</si>
  <si>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</si>
  <si>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</si>
  <si>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</si>
  <si>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</si>
  <si>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</si>
  <si>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</si>
  <si>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</si>
  <si>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</si>
  <si>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</si>
  <si>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</si>
  <si>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</si>
  <si>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</si>
  <si>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</si>
  <si>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</si>
  <si>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</si>
  <si>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</si>
  <si>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</si>
  <si>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</si>
  <si>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</si>
  <si>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</si>
  <si>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</si>
  <si>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</si>
  <si>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</si>
  <si>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</si>
  <si>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</si>
  <si>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</si>
  <si>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</si>
  <si>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</si>
  <si>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</si>
  <si>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</si>
  <si>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</si>
  <si>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</si>
  <si>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</si>
  <si>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</si>
  <si>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</si>
  <si>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</si>
  <si>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</si>
  <si>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</si>
  <si>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</si>
  <si>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</si>
  <si>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</si>
  <si>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</si>
  <si>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</si>
  <si>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</si>
  <si>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</si>
  <si>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</si>
  <si>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</si>
  <si>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</si>
  <si>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</si>
  <si>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</si>
  <si>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</si>
  <si>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</si>
  <si>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</si>
  <si>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</si>
  <si>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</si>
  <si>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</si>
  <si>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</si>
  <si>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</si>
  <si>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</si>
  <si>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</si>
  <si>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</si>
  <si>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</si>
  <si>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</si>
  <si>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</si>
  <si>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</si>
  <si>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</si>
  <si>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</si>
  <si>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</si>
  <si>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</si>
  <si>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</si>
  <si>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</si>
  <si>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</si>
  <si>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</si>
  <si>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</si>
  <si>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</si>
  <si>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</si>
  <si>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</si>
  <si>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</si>
  <si>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</si>
  <si>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</si>
  <si>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</si>
  <si>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</si>
  <si>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</si>
  <si>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</si>
  <si>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</si>
  <si>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</si>
  <si>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</si>
  <si>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</si>
  <si>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</si>
  <si>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</si>
  <si>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</si>
  <si>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</si>
  <si>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</si>
  <si>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</si>
  <si>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</si>
  <si>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</si>
  <si>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</si>
  <si>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</si>
  <si>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</si>
  <si>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</si>
  <si>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</si>
  <si>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</si>
  <si>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</si>
  <si>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</si>
  <si>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</si>
  <si>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</si>
  <si>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</si>
  <si>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</si>
  <si>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</si>
  <si>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</si>
  <si>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</si>
  <si>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</si>
  <si>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</si>
  <si>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</si>
  <si>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</si>
  <si>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</si>
  <si>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</si>
  <si>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</si>
  <si>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</si>
  <si>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</si>
  <si>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</si>
  <si>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</si>
  <si>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</si>
  <si>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</si>
  <si>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</si>
  <si>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</si>
  <si>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</si>
  <si>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</si>
  <si>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</si>
  <si>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</si>
  <si>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</si>
  <si>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</si>
  <si>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</si>
  <si>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</si>
  <si>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</si>
  <si>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</si>
  <si>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</si>
  <si>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</si>
  <si>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</si>
  <si>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</si>
  <si>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</si>
  <si>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</si>
  <si>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</si>
  <si>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</si>
  <si>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</si>
  <si>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</si>
  <si>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</si>
  <si>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</si>
  <si>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</si>
  <si>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</si>
  <si>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</si>
  <si>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</si>
  <si>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</si>
  <si>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</si>
  <si>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</si>
  <si>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</si>
  <si>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</si>
  <si>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</si>
  <si>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</si>
  <si>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</si>
  <si>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</si>
  <si>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</si>
  <si>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</si>
  <si>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</si>
  <si>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</si>
  <si>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</si>
  <si>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</si>
  <si>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</si>
  <si>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</si>
  <si>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</si>
  <si>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</si>
  <si>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</si>
  <si>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</si>
  <si>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</si>
  <si>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</si>
  <si>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</si>
  <si>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</si>
  <si>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</si>
  <si>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</si>
  <si>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</si>
  <si>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</si>
  <si>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</si>
  <si>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</si>
  <si>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</si>
  <si>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</si>
  <si>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</si>
  <si>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</si>
  <si>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</si>
  <si>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</si>
  <si>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</si>
  <si>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</si>
  <si>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</si>
  <si>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</si>
  <si>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</si>
  <si>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</si>
  <si>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</si>
  <si>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</si>
  <si>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</si>
  <si>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</si>
  <si>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</si>
  <si>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</si>
  <si>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</si>
  <si>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</si>
  <si>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</si>
  <si>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</si>
  <si>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</si>
  <si>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</si>
  <si>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</si>
  <si>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</si>
  <si>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</si>
  <si>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</si>
  <si>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</si>
  <si>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</si>
  <si>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</si>
  <si>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</si>
  <si>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</si>
  <si>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</si>
  <si>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</si>
  <si>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</si>
  <si>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</si>
  <si>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</si>
  <si>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</si>
  <si>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</si>
  <si>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</si>
  <si>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</si>
  <si>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</si>
  <si>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</si>
  <si>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</si>
  <si>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</si>
  <si>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</si>
  <si>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</si>
  <si>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</si>
  <si>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</si>
  <si>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</si>
  <si>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</si>
  <si>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</si>
  <si>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</si>
  <si>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</si>
  <si>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</si>
  <si>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</si>
  <si>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</si>
  <si>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</si>
  <si>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</si>
  <si>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</si>
  <si>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</si>
  <si>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</si>
  <si>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</si>
  <si>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</si>
  <si>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</si>
  <si>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</si>
  <si>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</si>
  <si>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</si>
  <si>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</si>
  <si>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</si>
  <si>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</si>
  <si>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</si>
  <si>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</si>
  <si>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</si>
  <si>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</si>
  <si>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</si>
  <si>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</si>
  <si>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</si>
  <si>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</si>
  <si>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</si>
  <si>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</si>
  <si>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</si>
  <si>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</si>
  <si>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</si>
  <si>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</si>
  <si>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</si>
  <si>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</si>
  <si>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</si>
  <si>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</si>
  <si>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</si>
  <si>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</si>
  <si>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</si>
  <si>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</si>
  <si>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</si>
  <si>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</si>
  <si>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</si>
  <si>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</si>
  <si>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</si>
  <si>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</si>
  <si>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</si>
  <si>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</si>
  <si>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</si>
  <si>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</si>
  <si>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</si>
  <si>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</si>
  <si>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</si>
  <si>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</si>
  <si>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</si>
  <si>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</si>
  <si>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</si>
  <si>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</si>
  <si>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</si>
  <si>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</si>
  <si>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</si>
  <si>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</si>
  <si>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</si>
  <si>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</si>
  <si>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</si>
  <si>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</si>
  <si>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</si>
  <si>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</si>
  <si>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</si>
  <si>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</si>
  <si>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</si>
  <si>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</si>
  <si>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</si>
  <si>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</si>
  <si>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</si>
  <si>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</si>
  <si>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</si>
  <si>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</si>
  <si>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</si>
  <si>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</si>
  <si>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</si>
  <si>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</si>
  <si>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</si>
  <si>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</si>
  <si>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</si>
  <si>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</si>
  <si>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</si>
  <si>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</si>
  <si>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</si>
  <si>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</si>
  <si>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</si>
  <si>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</si>
  <si>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</si>
  <si>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</si>
  <si>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</si>
  <si>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</si>
  <si>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</si>
  <si>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</si>
  <si>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</si>
  <si>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</si>
  <si>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</si>
  <si>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</si>
  <si>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</si>
  <si>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</si>
  <si>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</si>
  <si>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</si>
  <si>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</si>
  <si>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</si>
  <si>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</si>
  <si>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</si>
  <si>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</si>
  <si>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</si>
  <si>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</si>
  <si>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</si>
  <si>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</si>
  <si>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</si>
  <si>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</si>
  <si>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</si>
  <si>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</si>
  <si>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</si>
  <si>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</si>
  <si>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</si>
  <si>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</si>
  <si>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</si>
  <si>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</si>
  <si>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</si>
  <si>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</si>
  <si>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</si>
  <si>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</si>
  <si>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</si>
  <si>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</si>
  <si>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</si>
  <si>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</si>
  <si>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</si>
  <si>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</si>
  <si>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</si>
  <si>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</si>
  <si>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</si>
  <si>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</si>
  <si>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</si>
  <si>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</si>
  <si>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</si>
  <si>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</si>
  <si>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</si>
  <si>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</si>
  <si>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</si>
  <si>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</si>
  <si>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</si>
  <si>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</si>
  <si>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</si>
  <si>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</si>
  <si>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</si>
  <si>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</si>
  <si>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</si>
  <si>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</si>
  <si>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</si>
  <si>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</si>
  <si>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</si>
  <si>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</si>
  <si>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</si>
  <si>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</si>
  <si>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</si>
  <si>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</si>
  <si>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</si>
  <si>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</si>
  <si>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</si>
  <si>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</si>
  <si>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</si>
  <si>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</si>
  <si>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</si>
  <si>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</si>
  <si>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</si>
  <si>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</si>
  <si>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</si>
  <si>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</si>
  <si>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</si>
  <si>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</si>
  <si>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</si>
  <si>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</si>
  <si>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</si>
  <si>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</si>
  <si>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</si>
  <si>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</si>
  <si>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</si>
  <si>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</si>
  <si>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</si>
  <si>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</si>
  <si>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</si>
  <si>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</si>
  <si>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</si>
  <si>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</si>
  <si>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</si>
  <si>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</si>
  <si>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</si>
  <si>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</si>
  <si>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</si>
  <si>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</si>
  <si>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</si>
  <si>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</si>
  <si>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</si>
  <si>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</si>
  <si>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</si>
  <si>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</si>
  <si>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</si>
  <si>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</si>
  <si>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</si>
  <si>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</si>
  <si>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</si>
  <si>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</si>
  <si>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</si>
  <si>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</si>
  <si>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</si>
  <si>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</si>
  <si>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</si>
  <si>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</si>
  <si>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</si>
  <si>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</si>
  <si>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</si>
  <si>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</si>
  <si>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</si>
  <si>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</si>
  <si>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</si>
  <si>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</si>
  <si>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</si>
  <si>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</si>
  <si>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</si>
  <si>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</si>
  <si>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</si>
  <si>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</si>
  <si>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</si>
  <si>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</si>
  <si>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</si>
  <si>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</si>
  <si>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</si>
  <si>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</si>
  <si>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</si>
  <si>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</si>
  <si>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</si>
  <si>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</si>
  <si>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</si>
  <si>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</si>
  <si>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</si>
  <si>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</si>
  <si>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</si>
  <si>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</si>
  <si>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</si>
  <si>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</si>
  <si>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</si>
  <si>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</si>
  <si>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</si>
  <si>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</si>
  <si>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</si>
  <si>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</si>
  <si>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</si>
  <si>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</si>
  <si>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</si>
  <si>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</si>
  <si>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</si>
  <si>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</si>
  <si>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</si>
  <si>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</si>
  <si>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</si>
  <si>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</si>
  <si>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</si>
  <si>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</si>
  <si>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</si>
  <si>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</si>
  <si>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K679128.003</t>
  </si>
  <si>
    <t>A679135</t>
  </si>
  <si>
    <t>A679133</t>
  </si>
  <si>
    <t>PROGRAM PREKOGRANIČNE SURADNJE UPRAVLJAČKO TIJELO IZ INOZEMSTVA - IZ EVIDENCIJSKIH PRIHODA</t>
  </si>
  <si>
    <t>A679132</t>
  </si>
  <si>
    <t>PROGRAM PREKOGRANIČNE SURADNJE - IZ EVIDENCIJSKIH PRIHODA</t>
  </si>
  <si>
    <t>09</t>
  </si>
  <si>
    <t>094</t>
  </si>
  <si>
    <t>A679134</t>
  </si>
  <si>
    <t>PROGRAMSKO FINANCIRANJE JAVNIH VISOKIH UČILIŠTA 2025. - 2029.</t>
  </si>
  <si>
    <t>A679136</t>
  </si>
  <si>
    <t>RAZVOJ SUSTAVA PROGRAMSKIH SPORAZUMA ZA FINANCIRANJE SVEUČILIŠTA I ZNANSTVENIH INSTITUTA USMJERENIH NA INOVACIJE, ISTRAŽIVANJE I RAZVOJ - NPOO (C3.2. R1-I1 )</t>
  </si>
  <si>
    <t>67111-11</t>
  </si>
  <si>
    <t>67111-581</t>
  </si>
  <si>
    <t>2151 SVEUČILIŠTE U RIJECI - TEHNIČKI FAKULTET</t>
  </si>
  <si>
    <t>Rijeka, 15.12.2025.</t>
  </si>
  <si>
    <t>Ana Mirković Pavlović</t>
  </si>
  <si>
    <t>financije@riteh.uniri.hr</t>
  </si>
  <si>
    <t>2444 SVEUČILIŠTE U RIJECI</t>
  </si>
  <si>
    <t>64131-31</t>
  </si>
  <si>
    <t>66151-31</t>
  </si>
  <si>
    <t>65264-43</t>
  </si>
  <si>
    <t>65268-43</t>
  </si>
  <si>
    <t>63911-5043</t>
  </si>
  <si>
    <t>63911-5011</t>
  </si>
  <si>
    <t>63931-581</t>
  </si>
  <si>
    <t>63415-52</t>
  </si>
  <si>
    <t>66312-61</t>
  </si>
  <si>
    <t>66313-61</t>
  </si>
  <si>
    <t>66323-61</t>
  </si>
  <si>
    <t>63941-50815</t>
  </si>
  <si>
    <t>84222-810</t>
  </si>
  <si>
    <t>63231-51000</t>
  </si>
  <si>
    <t>66312-561</t>
  </si>
  <si>
    <t>63931-563</t>
  </si>
  <si>
    <t>66313-563</t>
  </si>
  <si>
    <t>52209 HRVATSKA ZAKLADA ZA ZNANOST</t>
  </si>
  <si>
    <t>47061 MINISTARSTVO PROSTORNOGA UREĐENJA, GRADITELJSTVA I DRŽAVNE IMOVINE</t>
  </si>
  <si>
    <t>1757 SVEUČILIŠTE U ZAGREBU FAKULTET ELEKTROTEHNIKE I RAČUNARSTVA</t>
  </si>
  <si>
    <t>3076 INSTITUT ZA POLJOPRIVREDU I TURIZAM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</si>
</sst>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5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0" fillId="0" borderId="0" xfId="0"/>
    <xf numFmtId="0" fontId="0" fillId="0" borderId="0" xfId="0"/>
    <xf numFmtId="0" fontId="0" fillId="0" borderId="0" xfId="0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</cellXfs>
  <cellStyles count="144">
    <cellStyle name="Accent1 - 20%" xfId="19"/>
    <cellStyle name="Accent1 - 40%" xfId="20"/>
    <cellStyle name="Accent1 - 60%" xfId="21"/>
    <cellStyle name="Accent2 - 20%" xfId="22"/>
    <cellStyle name="Accent2 - 40%" xfId="23"/>
    <cellStyle name="Accent2 - 60%" xfId="24"/>
    <cellStyle name="Accent3 - 20%" xfId="25"/>
    <cellStyle name="Accent3 - 40%" xfId="26"/>
    <cellStyle name="Accent3 - 60%" xfId="27"/>
    <cellStyle name="Accent4 - 20%" xfId="28"/>
    <cellStyle name="Accent4 - 40%" xfId="29"/>
    <cellStyle name="Accent4 - 60%" xfId="30"/>
    <cellStyle name="Accent5 - 20%" xfId="31"/>
    <cellStyle name="Accent5 - 40%" xfId="32"/>
    <cellStyle name="Accent5 - 60%" xfId="33"/>
    <cellStyle name="Accent6 - 20%" xfId="34"/>
    <cellStyle name="Accent6 - 40%" xfId="35"/>
    <cellStyle name="Accent6 - 60%" xfId="36"/>
    <cellStyle name="Comma 2" xfId="1"/>
    <cellStyle name="Emphasis 1" xfId="37"/>
    <cellStyle name="Emphasis 2" xfId="38"/>
    <cellStyle name="Emphasis 3" xfId="39"/>
    <cellStyle name="Naslov 1" xfId="73"/>
    <cellStyle name="Normal" xfId="0" builtinId="0"/>
    <cellStyle name="Normal 2" xfId="2"/>
    <cellStyle name="Normal 2 2" xfId="114"/>
    <cellStyle name="Normal 2 3" xfId="129"/>
    <cellStyle name="Normal 3" xfId="18"/>
    <cellStyle name="Normal 3 3" xfId="3"/>
    <cellStyle name="Normal 4" xfId="74"/>
    <cellStyle name="Normal 6" xfId="4"/>
    <cellStyle name="Obično_01_ZAGREBAČKA ŽUPANIJA" xfId="71"/>
    <cellStyle name="Obično_List4" xfId="5"/>
    <cellStyle name="Obično_List7" xfId="6"/>
    <cellStyle name="SAPBEXaggData" xfId="7"/>
    <cellStyle name="SAPBEXaggData 2" xfId="75"/>
    <cellStyle name="SAPBEXaggData 3" xfId="135"/>
    <cellStyle name="SAPBEXaggDataEmph" xfId="40"/>
    <cellStyle name="SAPBEXaggDataEmph 2" xfId="76"/>
    <cellStyle name="SAPBEXaggItem" xfId="8"/>
    <cellStyle name="SAPBEXaggItem 2" xfId="77"/>
    <cellStyle name="SAPBEXaggItem 3" xfId="115"/>
    <cellStyle name="SAPBEXaggItem 4" xfId="137"/>
    <cellStyle name="SAPBEXaggItemX" xfId="41"/>
    <cellStyle name="SAPBEXaggItemX 2" xfId="78"/>
    <cellStyle name="SAPBEXchaText" xfId="9"/>
    <cellStyle name="SAPBEXchaText 2" xfId="79"/>
    <cellStyle name="SAPBEXchaText 3" xfId="116"/>
    <cellStyle name="SAPBEXchaText 4" xfId="132"/>
    <cellStyle name="SAPBEXchaText 5" xfId="133"/>
    <cellStyle name="SAPBEXexcBad7" xfId="42"/>
    <cellStyle name="SAPBEXexcBad7 2" xfId="80"/>
    <cellStyle name="SAPBEXexcBad8" xfId="43"/>
    <cellStyle name="SAPBEXexcBad8 2" xfId="81"/>
    <cellStyle name="SAPBEXexcBad9" xfId="44"/>
    <cellStyle name="SAPBEXexcBad9 2" xfId="82"/>
    <cellStyle name="SAPBEXexcCritical4" xfId="45"/>
    <cellStyle name="SAPBEXexcCritical4 2" xfId="83"/>
    <cellStyle name="SAPBEXexcCritical5" xfId="46"/>
    <cellStyle name="SAPBEXexcCritical5 2" xfId="84"/>
    <cellStyle name="SAPBEXexcCritical6" xfId="47"/>
    <cellStyle name="SAPBEXexcCritical6 2" xfId="85"/>
    <cellStyle name="SAPBEXexcGood1" xfId="48"/>
    <cellStyle name="SAPBEXexcGood1 2" xfId="86"/>
    <cellStyle name="SAPBEXexcGood2" xfId="49"/>
    <cellStyle name="SAPBEXexcGood2 2" xfId="87"/>
    <cellStyle name="SAPBEXexcGood3" xfId="50"/>
    <cellStyle name="SAPBEXexcGood3 2" xfId="88"/>
    <cellStyle name="SAPBEXfilterDrill" xfId="51"/>
    <cellStyle name="SAPBEXfilterDrill 2" xfId="89"/>
    <cellStyle name="SAPBEXfilterDrill 3" xfId="117"/>
    <cellStyle name="SAPBEXfilterItem" xfId="52"/>
    <cellStyle name="SAPBEXfilterItem 2" xfId="90"/>
    <cellStyle name="SAPBEXfilterItem 3" xfId="118"/>
    <cellStyle name="SAPBEXfilterItem 4" xfId="134"/>
    <cellStyle name="SAPBEXfilterText" xfId="53"/>
    <cellStyle name="SAPBEXfilterText 2" xfId="91"/>
    <cellStyle name="SAPBEXfilterText 3" xfId="119"/>
    <cellStyle name="SAPBEXformats" xfId="10"/>
    <cellStyle name="SAPBEXformats 2" xfId="92"/>
    <cellStyle name="SAPBEXheaderItem" xfId="54"/>
    <cellStyle name="SAPBEXheaderItem 2" xfId="93"/>
    <cellStyle name="SAPBEXheaderItem 3" xfId="124"/>
    <cellStyle name="SAPBEXheaderText" xfId="55"/>
    <cellStyle name="SAPBEXheaderText 2" xfId="94"/>
    <cellStyle name="SAPBEXheaderText 3" xfId="125"/>
    <cellStyle name="SAPBEXHLevel0" xfId="11"/>
    <cellStyle name="SAPBEXHLevel0 2" xfId="72"/>
    <cellStyle name="SAPBEXHLevel0 3" xfId="95"/>
    <cellStyle name="SAPBEXHLevel0 4" xfId="138"/>
    <cellStyle name="SAPBEXHLevel0X" xfId="56"/>
    <cellStyle name="SAPBEXHLevel0X 2" xfId="96"/>
    <cellStyle name="SAPBEXHLevel0X 3" xfId="131"/>
    <cellStyle name="SAPBEXHLevel1" xfId="12"/>
    <cellStyle name="SAPBEXHLevel1 2" xfId="97"/>
    <cellStyle name="SAPBEXHLevel1 3" xfId="126"/>
    <cellStyle name="SAPBEXHLevel1 4" xfId="141"/>
    <cellStyle name="SAPBEXHLevel1X" xfId="57"/>
    <cellStyle name="SAPBEXHLevel1X 2" xfId="98"/>
    <cellStyle name="SAPBEXHLevel2" xfId="13"/>
    <cellStyle name="SAPBEXHLevel2 2" xfId="99"/>
    <cellStyle name="SAPBEXHLevel2 3" xfId="127"/>
    <cellStyle name="SAPBEXHLevel2 4" xfId="143"/>
    <cellStyle name="SAPBEXHLevel2X" xfId="58"/>
    <cellStyle name="SAPBEXHLevel2X 2" xfId="100"/>
    <cellStyle name="SAPBEXHLevel3" xfId="14"/>
    <cellStyle name="SAPBEXHLevel3 2" xfId="101"/>
    <cellStyle name="SAPBEXHLevel3 3" xfId="120"/>
    <cellStyle name="SAPBEXHLevel3 4" xfId="142"/>
    <cellStyle name="SAPBEXHLevel3X" xfId="59"/>
    <cellStyle name="SAPBEXHLevel3X 2" xfId="102"/>
    <cellStyle name="SAPBEXinputData" xfId="60"/>
    <cellStyle name="SAPBEXinputData 2" xfId="103"/>
    <cellStyle name="SAPBEXItemHeader" xfId="15"/>
    <cellStyle name="SAPBEXresData" xfId="61"/>
    <cellStyle name="SAPBEXresData 2" xfId="104"/>
    <cellStyle name="SAPBEXresDataEmph" xfId="62"/>
    <cellStyle name="SAPBEXresDataEmph 2" xfId="105"/>
    <cellStyle name="SAPBEXresDataEmph 3" xfId="121"/>
    <cellStyle name="SAPBEXresItem" xfId="63"/>
    <cellStyle name="SAPBEXresItem 2" xfId="106"/>
    <cellStyle name="SAPBEXresItemX" xfId="64"/>
    <cellStyle name="SAPBEXresItemX 2" xfId="107"/>
    <cellStyle name="SAPBEXstdData" xfId="16"/>
    <cellStyle name="SAPBEXstdData 2" xfId="108"/>
    <cellStyle name="SAPBEXstdData 3" xfId="139"/>
    <cellStyle name="SAPBEXstdDataEmph" xfId="65"/>
    <cellStyle name="SAPBEXstdDataEmph 2" xfId="109"/>
    <cellStyle name="SAPBEXstdItem" xfId="17"/>
    <cellStyle name="SAPBEXstdItem 2" xfId="110"/>
    <cellStyle name="SAPBEXstdItem 3" xfId="122"/>
    <cellStyle name="SAPBEXstdItem 4" xfId="130"/>
    <cellStyle name="SAPBEXstdItemX" xfId="66"/>
    <cellStyle name="SAPBEXstdItemX 2" xfId="111"/>
    <cellStyle name="SAPBEXtitle" xfId="67"/>
    <cellStyle name="SAPBEXtitle 2" xfId="112"/>
    <cellStyle name="SAPBEXtitle 3" xfId="123"/>
    <cellStyle name="SAPBEXtitle 4" xfId="136"/>
    <cellStyle name="SAPBEXunassignedItem" xfId="68"/>
    <cellStyle name="SAPBEXunassignedItem 2" xfId="128"/>
    <cellStyle name="SAPBEXundefined" xfId="69"/>
    <cellStyle name="SAPBEXundefined 2" xfId="113"/>
    <cellStyle name="SAPBEXundefined 3" xfId="140"/>
    <cellStyle name="Sheet Title" xfId="70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B994"/>
  <sheetViews>
    <sheetView showGridLines="0" tabSelected="1" topLeftCell="A7" zoomScaleNormal="100" workbookViewId="0">
      <selection activeCell="C1" sqref="C1:G1"/>
    </sheetView>
  </sheetViews>
  <sheetFormatPr defaultColWidth="0" defaultRowHeight="12.7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6" t="s">
        <v>3199</v>
      </c>
      <c r="D1" s="307"/>
      <c r="E1" s="307"/>
      <c r="F1" s="307"/>
      <c r="G1" s="308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09" t="s">
        <v>3200</v>
      </c>
      <c r="D2" s="310"/>
      <c r="E2" s="310"/>
      <c r="F2" s="310"/>
      <c r="G2" s="31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09" t="s">
        <v>3201</v>
      </c>
      <c r="D3" s="310"/>
      <c r="E3" s="310"/>
      <c r="F3" s="310"/>
      <c r="G3" s="311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09">
        <v>651423</v>
      </c>
      <c r="D4" s="310"/>
      <c r="E4" s="310"/>
      <c r="F4" s="310"/>
      <c r="G4" s="311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09" t="s">
        <v>3202</v>
      </c>
      <c r="D5" s="310"/>
      <c r="E5" s="310"/>
      <c r="F5" s="310"/>
      <c r="G5" s="311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14" t="s">
        <v>30</v>
      </c>
      <c r="C7" s="314"/>
      <c r="D7" s="314"/>
      <c r="E7" s="315"/>
      <c r="F7" s="315"/>
      <c r="G7" s="315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14" t="s">
        <v>37</v>
      </c>
      <c r="C9" s="314"/>
      <c r="D9" s="314"/>
      <c r="E9" s="315"/>
      <c r="F9" s="315"/>
      <c r="G9" s="315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14" t="s">
        <v>44</v>
      </c>
      <c r="C11" s="314"/>
      <c r="D11" s="314"/>
      <c r="E11" s="315"/>
      <c r="F11" s="315"/>
      <c r="G11" s="315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30">
        <v>9739529</v>
      </c>
      <c r="D14" s="230">
        <v>10900898</v>
      </c>
      <c r="E14" s="56">
        <f>'A.1 PRIHODI I RASHODI EK'!F11</f>
        <v>17961025</v>
      </c>
      <c r="F14" s="56">
        <f>'A.1 PRIHODI I RASHODI EK'!G11</f>
        <v>11620774</v>
      </c>
      <c r="G14" s="56">
        <f>'A.1 PRIHODI I RASHODI EK'!H11</f>
        <v>11488297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30">
        <v>90000</v>
      </c>
      <c r="D15" s="230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9829529</v>
      </c>
      <c r="D16" s="53">
        <f>SUM(D14:D15)</f>
        <v>10900898</v>
      </c>
      <c r="E16" s="53">
        <f>SUM(E14:E15)</f>
        <v>17961025</v>
      </c>
      <c r="F16" s="53">
        <f>+F14+F15</f>
        <v>11620774</v>
      </c>
      <c r="G16" s="53">
        <f>+G14+G15</f>
        <v>11488297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7">
        <v>9541257</v>
      </c>
      <c r="D17" s="227">
        <v>11042845</v>
      </c>
      <c r="E17" s="61">
        <f>'A.1 PRIHODI I RASHODI EK'!F27</f>
        <v>11692273</v>
      </c>
      <c r="F17" s="61">
        <f>'A.1 PRIHODI I RASHODI EK'!G27</f>
        <v>11047757</v>
      </c>
      <c r="G17" s="61">
        <f>'A.1 PRIHODI I RASHODI EK'!H27</f>
        <v>10929647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7">
        <v>489647</v>
      </c>
      <c r="D18" s="227">
        <v>682754</v>
      </c>
      <c r="E18" s="61">
        <f>'A.1 PRIHODI I RASHODI EK'!F35</f>
        <v>6838807</v>
      </c>
      <c r="F18" s="61">
        <f>'A.1 PRIHODI I RASHODI EK'!G35</f>
        <v>682249</v>
      </c>
      <c r="G18" s="61">
        <f>'A.1 PRIHODI I RASHODI EK'!H35</f>
        <v>554580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10030904</v>
      </c>
      <c r="D19" s="60">
        <f>SUM(D17:D18)</f>
        <v>11725599</v>
      </c>
      <c r="E19" s="60">
        <f>SUM(E17:E18)</f>
        <v>18531080</v>
      </c>
      <c r="F19" s="60">
        <f>+F17+F18</f>
        <v>11730006</v>
      </c>
      <c r="G19" s="60">
        <f>+G17+G18</f>
        <v>11484227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">
      <c r="A20" s="52"/>
      <c r="B20" s="52" t="s">
        <v>84</v>
      </c>
      <c r="C20" s="53">
        <f>+C16-C19</f>
        <v>-201375</v>
      </c>
      <c r="D20" s="53">
        <f>+D16-D19</f>
        <v>-824701</v>
      </c>
      <c r="E20" s="53">
        <f>+E16-E19</f>
        <v>-570055</v>
      </c>
      <c r="F20" s="53">
        <f>+F16-F19</f>
        <v>-109232</v>
      </c>
      <c r="G20" s="53">
        <f>+G16-G19</f>
        <v>4070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12"/>
      <c r="C21" s="312"/>
      <c r="D21" s="312"/>
      <c r="E21" s="313"/>
      <c r="F21" s="313"/>
      <c r="G21" s="313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5.75">
      <c r="B22" s="314" t="s">
        <v>90</v>
      </c>
      <c r="C22" s="314"/>
      <c r="D22" s="314"/>
      <c r="E22" s="315"/>
      <c r="F22" s="315"/>
      <c r="G22" s="315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30"/>
      <c r="D26" s="230"/>
      <c r="E26" s="56">
        <f>'B.1 RAČUN FINANC EK'!F15</f>
        <v>0</v>
      </c>
      <c r="F26" s="56">
        <f>'B.1 RAČUN FINANC EK'!G15</f>
        <v>101300</v>
      </c>
      <c r="G26" s="56">
        <f>'B.1 RAČUN FINANC EK'!H15</f>
        <v>103470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-101300</v>
      </c>
      <c r="G27" s="60">
        <f>+G25-G26</f>
        <v>-103470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7">
        <v>2588429</v>
      </c>
      <c r="D28" s="227">
        <v>2635981</v>
      </c>
      <c r="E28" s="61">
        <f>+'Unos prijenosa'!D5</f>
        <v>1421098</v>
      </c>
      <c r="F28" s="61">
        <f>+'Unos prijenosa'!D13</f>
        <v>851043</v>
      </c>
      <c r="G28" s="61">
        <f>+'Unos prijenosa'!D21</f>
        <v>640511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8">
        <v>-2387054</v>
      </c>
      <c r="D29" s="228">
        <v>-1811280</v>
      </c>
      <c r="E29" s="64">
        <f>+'Unos prijenosa'!D7</f>
        <v>-851043</v>
      </c>
      <c r="F29" s="64">
        <f>+'Unos prijenosa'!D15</f>
        <v>-640511</v>
      </c>
      <c r="G29" s="65">
        <f>+'Unos prijenosa'!D23</f>
        <v>-541111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201375</v>
      </c>
      <c r="D30" s="60">
        <f>+D27+D28+D29</f>
        <v>824701</v>
      </c>
      <c r="E30" s="60">
        <f>+E27+E28+E29</f>
        <v>570055</v>
      </c>
      <c r="F30" s="60">
        <f>+F27+F28+F29</f>
        <v>109232</v>
      </c>
      <c r="G30" s="60">
        <f>+G27+G28+G29</f>
        <v>-4070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">
      <c r="B31" s="312"/>
      <c r="C31" s="312"/>
      <c r="D31" s="312"/>
      <c r="E31" s="313"/>
      <c r="F31" s="313"/>
      <c r="G31" s="313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 ht="15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5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 ht="15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 ht="15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 ht="15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 ht="15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 ht="15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 ht="15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 ht="15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 ht="15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 ht="15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 ht="15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 ht="15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 ht="15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 ht="15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 ht="15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 ht="15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 ht="15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 ht="15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 ht="15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 ht="15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 ht="15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 ht="15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 ht="15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 ht="15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 ht="15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 ht="15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 ht="15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 ht="15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 ht="15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 ht="15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 ht="15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 ht="15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 ht="15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 ht="15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 ht="15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 ht="15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 ht="15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 ht="15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 ht="15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 ht="15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 ht="15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 ht="15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 ht="15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 ht="15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 ht="15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 ht="15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 ht="15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 ht="15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 ht="15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 ht="15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 ht="15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 ht="15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 ht="15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 ht="15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 ht="15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 ht="15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 ht="15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/>
  <sortState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7" t="s">
        <v>1681</v>
      </c>
      <c r="C2" s="327"/>
      <c r="D2" s="327"/>
      <c r="E2" s="327"/>
      <c r="F2" s="327"/>
      <c r="G2" s="327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1683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2151 SVEUČILIŠTE U RIJECI - TEHNIČKI FAKULTET</v>
      </c>
    </row>
    <row r="7" spans="1:9" s="215" customFormat="1">
      <c r="A7" s="215">
        <v>43</v>
      </c>
      <c r="B7" s="213" t="s">
        <v>1684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2151 SVEUČILIŠTE U RIJECI - TEHNIČKI FAKULTET</v>
      </c>
    </row>
    <row r="8" spans="1:9" s="174" customFormat="1">
      <c r="A8" s="174">
        <v>81</v>
      </c>
      <c r="B8" s="171" t="s">
        <v>1561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2151 SVEUČILIŠTE U RIJECI - TEHNIČKI FAKULTET</v>
      </c>
    </row>
    <row r="9" spans="1:9" s="174" customFormat="1">
      <c r="A9" s="174">
        <v>83</v>
      </c>
      <c r="B9" s="171" t="s">
        <v>1561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2151 SVEUČILIŠTE U RIJECI - TEHNIČKI FAKULTET</v>
      </c>
    </row>
    <row r="10" spans="1:9" s="215" customFormat="1">
      <c r="A10" s="215">
        <v>81</v>
      </c>
      <c r="B10" s="170" t="s">
        <v>1685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2151 SVEUČILIŠTE U RIJECI - TEHNIČKI FAKULTET</v>
      </c>
    </row>
    <row r="11" spans="1:9" s="174" customFormat="1">
      <c r="A11" s="174">
        <v>84</v>
      </c>
      <c r="B11" s="171" t="s">
        <v>1686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2151 SVEUČILIŠTE U RIJECI - TEHNIČKI FAKULTET</v>
      </c>
    </row>
    <row r="12" spans="1:9">
      <c r="B12" s="225" t="s">
        <v>1687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101300</v>
      </c>
      <c r="G12" s="226">
        <f t="shared" si="0"/>
        <v>103470</v>
      </c>
      <c r="H12" s="193" t="str">
        <f>'OPĆI DIO'!$C$1</f>
        <v>2151 SVEUČILIŠTE U RIJECI - TEHNIČKI FAKULTET</v>
      </c>
    </row>
    <row r="13" spans="1:9" s="215" customFormat="1">
      <c r="B13" s="213" t="s">
        <v>1558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101300</v>
      </c>
      <c r="G13" s="216">
        <f t="shared" si="0"/>
        <v>103470</v>
      </c>
      <c r="H13" s="193" t="str">
        <f>'OPĆI DIO'!$C$1</f>
        <v>2151 SVEUČILIŠTE U RIJECI - TEHNIČKI FAKULTET</v>
      </c>
    </row>
    <row r="14" spans="1:9" s="174" customFormat="1">
      <c r="A14" s="174">
        <v>5</v>
      </c>
      <c r="B14" s="171" t="s">
        <v>1558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101300</v>
      </c>
      <c r="G14" s="209">
        <f>SUMIF('Unos rashoda i izdataka'!$T$3:$T$501,$A14,'Unos rashoda i izdataka'!M$3:M$501)+SUMIF('Unos rashoda P4'!$V$3:$V$501,$A14,'Unos rashoda P4'!K$3:K$501)</f>
        <v>103470</v>
      </c>
      <c r="H14" s="193" t="str">
        <f>'OPĆI DIO'!$C$1</f>
        <v>2151 SVEUČILIŠTE U RIJECI - TEHNIČKI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346"/>
  <sheetViews>
    <sheetView zoomScale="110" zoomScaleNormal="110" workbookViewId="0">
      <pane xSplit="5" ySplit="3" topLeftCell="F180" activePane="bottomRight" state="frozen"/>
      <selection pane="topRight" activeCell="F1" sqref="F1"/>
      <selection pane="bottomLeft" activeCell="A4" sqref="A4"/>
      <selection pane="bottomRight" activeCell="L151" sqref="L151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31" t="s">
        <v>1689</v>
      </c>
      <c r="C1" s="100"/>
      <c r="D1" s="100"/>
    </row>
    <row r="2" spans="1:10">
      <c r="A2" s="235" t="s">
        <v>1690</v>
      </c>
      <c r="B2" s="236" t="s">
        <v>1691</v>
      </c>
      <c r="C2" s="236"/>
      <c r="D2" s="236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9"/>
      <c r="J141" s="269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9"/>
      <c r="J142" s="269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9"/>
      <c r="J143" s="269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9"/>
      <c r="J144" s="269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s="305" customFormat="1">
      <c r="A155" s="121"/>
      <c r="B155" s="121"/>
      <c r="C155" s="121"/>
      <c r="D155" s="121"/>
      <c r="E155" s="129" t="s">
        <v>3189</v>
      </c>
      <c r="F155" s="129" t="s">
        <v>3190</v>
      </c>
      <c r="G155" s="129" t="s">
        <v>652</v>
      </c>
      <c r="H155" s="129" t="s">
        <v>653</v>
      </c>
      <c r="I155" s="124"/>
      <c r="J155" s="124"/>
    </row>
    <row r="156" spans="1:10" s="305" customFormat="1">
      <c r="A156" s="121"/>
      <c r="B156" s="121"/>
      <c r="C156" s="121"/>
      <c r="D156" s="121"/>
      <c r="E156" s="129" t="s">
        <v>3187</v>
      </c>
      <c r="F156" s="129" t="s">
        <v>3188</v>
      </c>
      <c r="G156" s="129" t="s">
        <v>652</v>
      </c>
      <c r="H156" s="129" t="s">
        <v>653</v>
      </c>
      <c r="I156" s="124"/>
      <c r="J156" s="124"/>
    </row>
    <row r="157" spans="1:10" s="305" customFormat="1">
      <c r="A157" s="121"/>
      <c r="B157" s="121"/>
      <c r="C157" s="121"/>
      <c r="D157" s="121"/>
      <c r="E157" s="129" t="s">
        <v>3193</v>
      </c>
      <c r="F157" s="129" t="s">
        <v>3194</v>
      </c>
      <c r="G157" s="129" t="s">
        <v>652</v>
      </c>
      <c r="H157" s="129" t="s">
        <v>653</v>
      </c>
      <c r="I157" s="124"/>
      <c r="J157" s="124"/>
    </row>
    <row r="158" spans="1:10" s="305" customFormat="1">
      <c r="A158" s="121"/>
      <c r="B158" s="121"/>
      <c r="C158" s="121"/>
      <c r="D158" s="121"/>
      <c r="E158" s="129" t="s">
        <v>3186</v>
      </c>
      <c r="F158" s="129" t="s">
        <v>656</v>
      </c>
      <c r="G158" s="129" t="s">
        <v>652</v>
      </c>
      <c r="H158" s="129" t="s">
        <v>653</v>
      </c>
      <c r="I158" s="124"/>
      <c r="J158" s="124"/>
    </row>
    <row r="159" spans="1:10" s="305" customFormat="1">
      <c r="A159" s="121"/>
      <c r="B159" s="121"/>
      <c r="C159" s="121"/>
      <c r="D159" s="121"/>
      <c r="E159" s="129" t="s">
        <v>3195</v>
      </c>
      <c r="F159" s="129" t="s">
        <v>3196</v>
      </c>
      <c r="G159" s="129" t="s">
        <v>652</v>
      </c>
      <c r="H159" s="129" t="s">
        <v>653</v>
      </c>
      <c r="I159" s="124"/>
      <c r="J159" s="124"/>
    </row>
    <row r="160" spans="1:10" ht="15" customHeight="1">
      <c r="A160" s="121"/>
      <c r="B160" s="121"/>
      <c r="C160" s="121"/>
      <c r="D160" s="121"/>
      <c r="E160" s="121"/>
      <c r="F160" s="121"/>
      <c r="G160" s="129"/>
      <c r="H160" s="121"/>
      <c r="I160" s="124"/>
      <c r="J160" s="124"/>
    </row>
    <row r="161" spans="1:10" ht="15" customHeight="1">
      <c r="A161" s="121" t="s">
        <v>238</v>
      </c>
      <c r="B161" s="121" t="s">
        <v>1709</v>
      </c>
      <c r="C161" s="121" t="s">
        <v>1705</v>
      </c>
      <c r="D161" s="121" t="s">
        <v>1706</v>
      </c>
      <c r="E161" s="121"/>
      <c r="F161" s="121"/>
      <c r="G161" s="129"/>
      <c r="H161" s="121"/>
      <c r="I161" s="124"/>
      <c r="J161" s="124"/>
    </row>
    <row r="162" spans="1:10">
      <c r="A162" s="121"/>
      <c r="B162" s="121"/>
      <c r="C162" s="121"/>
      <c r="D162" s="121"/>
      <c r="E162" s="121" t="s">
        <v>924</v>
      </c>
      <c r="F162" s="121" t="s">
        <v>925</v>
      </c>
      <c r="G162" s="129" t="s">
        <v>665</v>
      </c>
      <c r="H162" s="121" t="s">
        <v>666</v>
      </c>
      <c r="I162" s="124"/>
      <c r="J162" s="124"/>
    </row>
    <row r="163" spans="1:10">
      <c r="A163" s="121"/>
      <c r="B163" s="121"/>
      <c r="C163" s="121"/>
      <c r="D163" s="121"/>
      <c r="E163" s="121" t="s">
        <v>933</v>
      </c>
      <c r="F163" s="121" t="s">
        <v>790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948</v>
      </c>
      <c r="F164" s="121" t="s">
        <v>949</v>
      </c>
      <c r="G164" s="129" t="s">
        <v>665</v>
      </c>
      <c r="H164" s="121" t="s">
        <v>666</v>
      </c>
      <c r="I164" s="124"/>
      <c r="J164" s="124"/>
    </row>
    <row r="165" spans="1:10" s="113" customFormat="1">
      <c r="A165" s="129"/>
      <c r="B165" s="129"/>
      <c r="C165" s="129"/>
      <c r="D165" s="129"/>
      <c r="E165" s="129" t="s">
        <v>951</v>
      </c>
      <c r="F165" s="129" t="s">
        <v>952</v>
      </c>
      <c r="G165" s="129" t="s">
        <v>665</v>
      </c>
      <c r="H165" s="129" t="s">
        <v>666</v>
      </c>
      <c r="I165" s="269"/>
      <c r="J165" s="269"/>
    </row>
    <row r="166" spans="1:10" s="113" customFormat="1">
      <c r="A166" s="129"/>
      <c r="B166" s="129"/>
      <c r="C166" s="129"/>
      <c r="D166" s="129"/>
      <c r="E166" s="129" t="s">
        <v>664</v>
      </c>
      <c r="F166" s="129" t="s">
        <v>659</v>
      </c>
      <c r="G166" s="129" t="s">
        <v>665</v>
      </c>
      <c r="H166" s="129" t="s">
        <v>666</v>
      </c>
      <c r="I166" s="269"/>
      <c r="J166" s="269"/>
    </row>
    <row r="167" spans="1:10" s="113" customFormat="1">
      <c r="A167" s="129"/>
      <c r="B167" s="129"/>
      <c r="C167" s="129"/>
      <c r="D167" s="129"/>
      <c r="E167" s="129" t="s">
        <v>995</v>
      </c>
      <c r="F167" s="129" t="s">
        <v>662</v>
      </c>
      <c r="G167" s="129" t="s">
        <v>665</v>
      </c>
      <c r="H167" s="129" t="s">
        <v>666</v>
      </c>
      <c r="I167" s="269"/>
      <c r="J167" s="269"/>
    </row>
    <row r="168" spans="1:10">
      <c r="A168" s="121"/>
      <c r="B168" s="121"/>
      <c r="C168" s="121"/>
      <c r="D168" s="121"/>
      <c r="E168" s="121" t="s">
        <v>954</v>
      </c>
      <c r="F168" s="121" t="s">
        <v>955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1203</v>
      </c>
      <c r="F169" s="121" t="s">
        <v>1204</v>
      </c>
      <c r="G169" s="129" t="s">
        <v>665</v>
      </c>
      <c r="H169" s="121" t="s">
        <v>666</v>
      </c>
      <c r="I169" s="124"/>
      <c r="J169" s="124"/>
    </row>
    <row r="170" spans="1:10">
      <c r="A170" s="121"/>
      <c r="B170" s="121"/>
      <c r="C170" s="121"/>
      <c r="D170" s="121"/>
      <c r="E170" s="121" t="s">
        <v>1205</v>
      </c>
      <c r="F170" s="121" t="s">
        <v>1206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1207</v>
      </c>
      <c r="F171" s="121" t="s">
        <v>1208</v>
      </c>
      <c r="G171" s="129" t="s">
        <v>665</v>
      </c>
      <c r="H171" s="121" t="s">
        <v>666</v>
      </c>
      <c r="I171" s="124"/>
      <c r="J171" s="124"/>
    </row>
    <row r="172" spans="1:10">
      <c r="A172" s="121"/>
      <c r="B172" s="121"/>
      <c r="C172" s="121"/>
      <c r="D172" s="121"/>
      <c r="E172" s="121" t="s">
        <v>1209</v>
      </c>
      <c r="F172" s="121" t="s">
        <v>1210</v>
      </c>
      <c r="G172" s="129" t="s">
        <v>665</v>
      </c>
      <c r="H172" s="121" t="s">
        <v>666</v>
      </c>
      <c r="I172" s="124"/>
      <c r="J172" s="124"/>
    </row>
    <row r="173" spans="1:10">
      <c r="A173" s="121"/>
      <c r="B173" s="121"/>
      <c r="C173" s="121"/>
      <c r="D173" s="121"/>
      <c r="E173" s="121" t="s">
        <v>1213</v>
      </c>
      <c r="F173" s="121" t="s">
        <v>1214</v>
      </c>
      <c r="G173" s="129" t="s">
        <v>665</v>
      </c>
      <c r="H173" s="121" t="s">
        <v>666</v>
      </c>
      <c r="I173" s="124"/>
      <c r="J173" s="124"/>
    </row>
    <row r="174" spans="1:10">
      <c r="A174" s="121"/>
      <c r="B174" s="121"/>
      <c r="C174" s="121"/>
      <c r="D174" s="121"/>
      <c r="E174" s="121" t="s">
        <v>1215</v>
      </c>
      <c r="F174" s="121" t="s">
        <v>1216</v>
      </c>
      <c r="G174" s="129" t="s">
        <v>665</v>
      </c>
      <c r="H174" s="121" t="s">
        <v>666</v>
      </c>
      <c r="I174" s="124"/>
      <c r="J174" s="124"/>
    </row>
    <row r="175" spans="1:10">
      <c r="A175" s="121" t="s">
        <v>300</v>
      </c>
      <c r="B175" s="121" t="s">
        <v>1710</v>
      </c>
      <c r="C175" s="121" t="s">
        <v>1705</v>
      </c>
      <c r="D175" s="121" t="s">
        <v>1706</v>
      </c>
      <c r="E175" s="121" t="s">
        <v>1046</v>
      </c>
      <c r="F175" s="121" t="s">
        <v>1047</v>
      </c>
      <c r="G175" s="129" t="s">
        <v>665</v>
      </c>
      <c r="H175" s="121" t="s">
        <v>666</v>
      </c>
      <c r="I175" s="124"/>
      <c r="J175" s="124"/>
    </row>
    <row r="176" spans="1:10">
      <c r="A176" s="121"/>
      <c r="B176" s="121"/>
      <c r="C176" s="121"/>
      <c r="D176" s="121"/>
      <c r="E176" s="121" t="s">
        <v>1293</v>
      </c>
      <c r="F176" s="121" t="s">
        <v>1294</v>
      </c>
      <c r="G176" s="129" t="s">
        <v>665</v>
      </c>
      <c r="H176" s="121" t="s">
        <v>666</v>
      </c>
      <c r="I176" s="124"/>
      <c r="J176" s="124"/>
    </row>
    <row r="177" spans="1:10">
      <c r="A177" s="121" t="s">
        <v>1711</v>
      </c>
      <c r="B177" s="121" t="s">
        <v>1712</v>
      </c>
      <c r="C177" s="121" t="s">
        <v>1705</v>
      </c>
      <c r="D177" s="121" t="s">
        <v>1706</v>
      </c>
      <c r="E177" s="121" t="s">
        <v>927</v>
      </c>
      <c r="F177" s="121" t="s">
        <v>928</v>
      </c>
      <c r="G177" s="129" t="s">
        <v>706</v>
      </c>
      <c r="H177" s="121" t="s">
        <v>707</v>
      </c>
      <c r="I177" s="124"/>
      <c r="J177" s="124"/>
    </row>
    <row r="178" spans="1:10">
      <c r="A178" s="121"/>
      <c r="B178" s="121"/>
      <c r="C178" s="121"/>
      <c r="D178" s="121"/>
      <c r="E178" s="121" t="s">
        <v>935</v>
      </c>
      <c r="F178" s="121" t="s">
        <v>936</v>
      </c>
      <c r="G178" s="129" t="s">
        <v>706</v>
      </c>
      <c r="H178" s="121" t="s">
        <v>707</v>
      </c>
      <c r="I178" s="124"/>
      <c r="J178" s="124"/>
    </row>
    <row r="179" spans="1:10">
      <c r="A179" s="121"/>
      <c r="B179" s="121"/>
      <c r="C179" s="121"/>
      <c r="D179" s="121"/>
      <c r="E179" s="121" t="s">
        <v>938</v>
      </c>
      <c r="F179" s="121" t="s">
        <v>939</v>
      </c>
      <c r="G179" s="129" t="s">
        <v>706</v>
      </c>
      <c r="H179" s="121" t="s">
        <v>707</v>
      </c>
      <c r="I179" s="124"/>
      <c r="J179" s="124"/>
    </row>
    <row r="180" spans="1:10">
      <c r="A180" s="121"/>
      <c r="B180" s="121"/>
      <c r="C180" s="121"/>
      <c r="D180" s="121"/>
      <c r="E180" s="121" t="s">
        <v>944</v>
      </c>
      <c r="F180" s="121" t="s">
        <v>790</v>
      </c>
      <c r="G180" s="129" t="s">
        <v>706</v>
      </c>
      <c r="H180" s="121" t="s">
        <v>707</v>
      </c>
      <c r="I180" s="124"/>
      <c r="J180" s="124"/>
    </row>
    <row r="181" spans="1:10">
      <c r="A181" s="121"/>
      <c r="B181" s="121"/>
      <c r="C181" s="121"/>
      <c r="D181" s="121"/>
      <c r="E181" s="121" t="s">
        <v>1201</v>
      </c>
      <c r="F181" s="121" t="s">
        <v>1202</v>
      </c>
      <c r="G181" s="129" t="s">
        <v>706</v>
      </c>
      <c r="H181" s="121" t="s">
        <v>707</v>
      </c>
      <c r="I181" s="124"/>
      <c r="J181" s="124"/>
    </row>
    <row r="182" spans="1:10">
      <c r="A182" s="121"/>
      <c r="B182" s="121"/>
      <c r="C182" s="121"/>
      <c r="D182" s="121"/>
      <c r="E182" s="121" t="s">
        <v>1211</v>
      </c>
      <c r="F182" s="121" t="s">
        <v>1212</v>
      </c>
      <c r="G182" s="129" t="s">
        <v>706</v>
      </c>
      <c r="H182" s="121" t="s">
        <v>707</v>
      </c>
      <c r="I182" s="124"/>
      <c r="J182" s="124"/>
    </row>
    <row r="183" spans="1:10">
      <c r="A183" s="121" t="s">
        <v>1713</v>
      </c>
      <c r="B183" s="121" t="s">
        <v>1714</v>
      </c>
      <c r="C183" s="121" t="s">
        <v>1707</v>
      </c>
      <c r="D183" s="121" t="s">
        <v>1708</v>
      </c>
      <c r="E183" s="121" t="s">
        <v>960</v>
      </c>
      <c r="F183" s="121" t="s">
        <v>961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965</v>
      </c>
      <c r="F184" s="121" t="s">
        <v>966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967</v>
      </c>
      <c r="F185" s="121" t="s">
        <v>968</v>
      </c>
      <c r="G185" s="129" t="s">
        <v>969</v>
      </c>
      <c r="H185" s="121" t="s">
        <v>970</v>
      </c>
      <c r="I185" s="124"/>
      <c r="J185" s="124"/>
    </row>
    <row r="186" spans="1:10">
      <c r="A186" s="121"/>
      <c r="B186" s="121"/>
      <c r="C186" s="121"/>
      <c r="D186" s="121"/>
      <c r="E186" s="121" t="s">
        <v>975</v>
      </c>
      <c r="F186" s="121" t="s">
        <v>976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978</v>
      </c>
      <c r="F187" s="121" t="s">
        <v>979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981</v>
      </c>
      <c r="F188" s="121" t="s">
        <v>982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987</v>
      </c>
      <c r="F189" s="121" t="s">
        <v>988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990</v>
      </c>
      <c r="F190" s="121" t="s">
        <v>991</v>
      </c>
      <c r="G190" s="129" t="s">
        <v>962</v>
      </c>
      <c r="H190" s="121" t="s">
        <v>963</v>
      </c>
      <c r="I190" s="124"/>
      <c r="J190" s="124"/>
    </row>
    <row r="191" spans="1:10">
      <c r="A191" s="121"/>
      <c r="B191" s="121"/>
      <c r="C191" s="121"/>
      <c r="D191" s="121"/>
      <c r="E191" s="121" t="s">
        <v>1173</v>
      </c>
      <c r="F191" s="121" t="s">
        <v>1174</v>
      </c>
      <c r="G191" s="129" t="s">
        <v>962</v>
      </c>
      <c r="H191" s="121" t="s">
        <v>963</v>
      </c>
      <c r="I191" s="124"/>
      <c r="J191" s="124"/>
    </row>
    <row r="192" spans="1:10">
      <c r="A192" s="121"/>
      <c r="B192" s="121"/>
      <c r="C192" s="121"/>
      <c r="D192" s="121"/>
      <c r="E192" s="121" t="s">
        <v>1219</v>
      </c>
      <c r="F192" s="121" t="s">
        <v>1220</v>
      </c>
      <c r="G192" s="129" t="s">
        <v>962</v>
      </c>
      <c r="H192" s="121" t="s">
        <v>963</v>
      </c>
      <c r="I192" s="124"/>
      <c r="J192" s="124"/>
    </row>
    <row r="193" spans="1:10">
      <c r="A193" s="121"/>
      <c r="B193" s="121"/>
      <c r="C193" s="121"/>
      <c r="D193" s="121"/>
      <c r="E193" s="121" t="s">
        <v>1221</v>
      </c>
      <c r="F193" s="121" t="s">
        <v>1222</v>
      </c>
      <c r="G193" s="129" t="s">
        <v>962</v>
      </c>
      <c r="H193" s="121" t="s">
        <v>963</v>
      </c>
      <c r="I193" s="124"/>
      <c r="J193" s="124"/>
    </row>
    <row r="194" spans="1:10">
      <c r="A194" s="121"/>
      <c r="B194" s="121"/>
      <c r="C194" s="121"/>
      <c r="D194" s="121"/>
      <c r="E194" s="121" t="s">
        <v>1225</v>
      </c>
      <c r="F194" s="121" t="s">
        <v>1226</v>
      </c>
      <c r="G194" s="129" t="s">
        <v>962</v>
      </c>
      <c r="H194" s="121" t="s">
        <v>963</v>
      </c>
      <c r="I194" s="124"/>
      <c r="J194" s="124"/>
    </row>
    <row r="195" spans="1:10">
      <c r="A195" s="121"/>
      <c r="B195" s="121"/>
      <c r="C195" s="121"/>
      <c r="D195" s="121"/>
      <c r="E195" s="121" t="s">
        <v>1228</v>
      </c>
      <c r="F195" s="121" t="s">
        <v>1229</v>
      </c>
      <c r="G195" s="129" t="s">
        <v>962</v>
      </c>
      <c r="H195" s="121" t="s">
        <v>963</v>
      </c>
      <c r="I195" s="124"/>
      <c r="J195" s="124"/>
    </row>
    <row r="196" spans="1:10" ht="15" customHeight="1">
      <c r="A196" s="121"/>
      <c r="B196" s="121"/>
      <c r="C196" s="121"/>
      <c r="D196" s="121"/>
      <c r="E196" s="121"/>
      <c r="F196" s="121"/>
      <c r="G196" s="129" t="s">
        <v>678</v>
      </c>
      <c r="H196" s="121" t="s">
        <v>679</v>
      </c>
      <c r="I196" s="124"/>
      <c r="J196" s="124"/>
    </row>
    <row r="197" spans="1:10">
      <c r="A197" s="121"/>
      <c r="B197" s="121"/>
      <c r="C197" s="121"/>
      <c r="D197" s="121"/>
      <c r="E197" s="121" t="s">
        <v>1230</v>
      </c>
      <c r="F197" s="121" t="s">
        <v>1231</v>
      </c>
      <c r="G197" s="129" t="s">
        <v>962</v>
      </c>
      <c r="H197" s="121" t="s">
        <v>963</v>
      </c>
      <c r="I197" s="124"/>
      <c r="J197" s="124"/>
    </row>
    <row r="198" spans="1:10" ht="15" customHeight="1">
      <c r="A198" s="121"/>
      <c r="B198" s="121"/>
      <c r="C198" s="121"/>
      <c r="D198" s="121"/>
      <c r="E198" s="121"/>
      <c r="F198" s="121"/>
      <c r="G198" s="129" t="s">
        <v>678</v>
      </c>
      <c r="H198" s="121" t="s">
        <v>679</v>
      </c>
      <c r="I198" s="124"/>
      <c r="J198" s="124"/>
    </row>
    <row r="199" spans="1:10">
      <c r="A199" s="121" t="s">
        <v>1715</v>
      </c>
      <c r="B199" s="121" t="s">
        <v>1716</v>
      </c>
      <c r="C199" s="121" t="s">
        <v>1705</v>
      </c>
      <c r="D199" s="121" t="s">
        <v>1706</v>
      </c>
      <c r="E199" s="121" t="s">
        <v>930</v>
      </c>
      <c r="F199" s="121" t="s">
        <v>931</v>
      </c>
      <c r="G199" s="129" t="s">
        <v>665</v>
      </c>
      <c r="H199" s="121" t="s">
        <v>666</v>
      </c>
      <c r="I199" s="124"/>
      <c r="J199" s="124"/>
    </row>
    <row r="200" spans="1:10">
      <c r="A200" s="121"/>
      <c r="B200" s="121"/>
      <c r="C200" s="121"/>
      <c r="D200" s="121"/>
      <c r="E200" s="121" t="s">
        <v>941</v>
      </c>
      <c r="F200" s="121" t="s">
        <v>942</v>
      </c>
      <c r="G200" s="129" t="s">
        <v>665</v>
      </c>
      <c r="H200" s="121" t="s">
        <v>666</v>
      </c>
      <c r="I200" s="124"/>
      <c r="J200" s="124"/>
    </row>
    <row r="201" spans="1:10">
      <c r="A201" s="121"/>
      <c r="B201" s="121"/>
      <c r="C201" s="121"/>
      <c r="D201" s="121"/>
      <c r="E201" s="121" t="s">
        <v>946</v>
      </c>
      <c r="F201" s="121" t="s">
        <v>790</v>
      </c>
      <c r="G201" s="129" t="s">
        <v>665</v>
      </c>
      <c r="H201" s="121" t="s">
        <v>666</v>
      </c>
      <c r="I201" s="124"/>
      <c r="J201" s="124"/>
    </row>
    <row r="202" spans="1:10">
      <c r="A202" s="121" t="s">
        <v>1717</v>
      </c>
      <c r="B202" s="121" t="s">
        <v>1718</v>
      </c>
      <c r="C202" s="121" t="s">
        <v>1707</v>
      </c>
      <c r="D202" s="121" t="s">
        <v>1708</v>
      </c>
      <c r="E202" s="121" t="s">
        <v>972</v>
      </c>
      <c r="F202" s="121" t="s">
        <v>973</v>
      </c>
      <c r="G202" s="129" t="s">
        <v>962</v>
      </c>
      <c r="H202" s="121" t="s">
        <v>963</v>
      </c>
      <c r="I202" s="124"/>
      <c r="J202" s="124"/>
    </row>
    <row r="203" spans="1:10">
      <c r="A203" s="121"/>
      <c r="B203" s="121"/>
      <c r="C203" s="121"/>
      <c r="D203" s="121"/>
      <c r="E203" s="121" t="s">
        <v>984</v>
      </c>
      <c r="F203" s="121" t="s">
        <v>985</v>
      </c>
      <c r="G203" s="129" t="s">
        <v>962</v>
      </c>
      <c r="H203" s="121" t="s">
        <v>963</v>
      </c>
      <c r="I203" s="124"/>
      <c r="J203" s="124"/>
    </row>
    <row r="204" spans="1:10">
      <c r="A204" s="121"/>
      <c r="B204" s="121"/>
      <c r="C204" s="121"/>
      <c r="D204" s="121"/>
      <c r="E204" s="121" t="s">
        <v>993</v>
      </c>
      <c r="F204" s="121" t="s">
        <v>790</v>
      </c>
      <c r="G204" s="129" t="s">
        <v>962</v>
      </c>
      <c r="H204" s="121" t="s">
        <v>963</v>
      </c>
      <c r="I204" s="124"/>
      <c r="J204" s="124"/>
    </row>
    <row r="205" spans="1:10">
      <c r="A205" s="121"/>
      <c r="B205" s="121"/>
      <c r="C205" s="121"/>
      <c r="D205" s="121"/>
      <c r="E205" s="121" t="s">
        <v>1217</v>
      </c>
      <c r="F205" s="121" t="s">
        <v>1218</v>
      </c>
      <c r="G205" s="129" t="s">
        <v>962</v>
      </c>
      <c r="H205" s="121" t="s">
        <v>963</v>
      </c>
      <c r="I205" s="124"/>
      <c r="J205" s="124"/>
    </row>
    <row r="206" spans="1:10">
      <c r="A206" s="121"/>
      <c r="B206" s="121"/>
      <c r="C206" s="121"/>
      <c r="D206" s="121"/>
      <c r="E206" s="121" t="s">
        <v>1223</v>
      </c>
      <c r="F206" s="121" t="s">
        <v>1224</v>
      </c>
      <c r="G206" s="129" t="s">
        <v>962</v>
      </c>
      <c r="H206" s="121" t="s">
        <v>963</v>
      </c>
      <c r="I206" s="124"/>
      <c r="J206" s="124"/>
    </row>
    <row r="207" spans="1:10">
      <c r="A207" s="121"/>
      <c r="B207" s="121"/>
      <c r="C207" s="121"/>
      <c r="D207" s="121"/>
      <c r="E207" s="121" t="s">
        <v>1227</v>
      </c>
      <c r="F207" s="121" t="s">
        <v>1226</v>
      </c>
      <c r="G207" s="129" t="s">
        <v>962</v>
      </c>
      <c r="H207" s="121" t="s">
        <v>963</v>
      </c>
      <c r="I207" s="124"/>
      <c r="J207" s="124"/>
    </row>
    <row r="208" spans="1:10">
      <c r="A208" s="121" t="s">
        <v>1719</v>
      </c>
      <c r="B208" s="121" t="s">
        <v>1720</v>
      </c>
      <c r="C208" s="121" t="s">
        <v>1697</v>
      </c>
      <c r="D208" s="121" t="s">
        <v>1698</v>
      </c>
      <c r="E208" s="121" t="s">
        <v>798</v>
      </c>
      <c r="F208" s="121" t="s">
        <v>799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812</v>
      </c>
      <c r="F209" s="121" t="s">
        <v>813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829</v>
      </c>
      <c r="F210" s="121" t="s">
        <v>830</v>
      </c>
      <c r="G210" s="129" t="s">
        <v>678</v>
      </c>
      <c r="H210" s="121" t="s">
        <v>679</v>
      </c>
      <c r="I210" s="124"/>
      <c r="J210" s="124"/>
    </row>
    <row r="211" spans="1:10">
      <c r="A211" s="121"/>
      <c r="B211" s="121"/>
      <c r="C211" s="121"/>
      <c r="D211" s="121"/>
      <c r="E211" s="121" t="s">
        <v>1020</v>
      </c>
      <c r="F211" s="121" t="s">
        <v>1021</v>
      </c>
      <c r="G211" s="129" t="s">
        <v>678</v>
      </c>
      <c r="H211" s="121" t="s">
        <v>679</v>
      </c>
      <c r="I211" s="124"/>
      <c r="J211" s="124"/>
    </row>
    <row r="212" spans="1:10">
      <c r="A212" s="121"/>
      <c r="B212" s="121"/>
      <c r="C212" s="121"/>
      <c r="D212" s="121"/>
      <c r="E212" s="121" t="s">
        <v>1022</v>
      </c>
      <c r="F212" s="121" t="s">
        <v>1023</v>
      </c>
      <c r="G212" s="129" t="s">
        <v>678</v>
      </c>
      <c r="H212" s="121" t="s">
        <v>679</v>
      </c>
      <c r="I212" s="124"/>
      <c r="J212" s="124"/>
    </row>
    <row r="213" spans="1:10">
      <c r="A213" s="121"/>
      <c r="B213" s="121"/>
      <c r="C213" s="121"/>
      <c r="D213" s="121"/>
      <c r="E213" s="121" t="s">
        <v>1024</v>
      </c>
      <c r="F213" s="121" t="s">
        <v>1025</v>
      </c>
      <c r="G213" s="129" t="s">
        <v>678</v>
      </c>
      <c r="H213" s="121" t="s">
        <v>679</v>
      </c>
      <c r="I213" s="124"/>
      <c r="J213" s="124"/>
    </row>
    <row r="214" spans="1:10">
      <c r="A214" s="121"/>
      <c r="B214" s="121"/>
      <c r="C214" s="121"/>
      <c r="D214" s="121"/>
      <c r="E214" s="121" t="s">
        <v>1062</v>
      </c>
      <c r="F214" s="121" t="s">
        <v>1063</v>
      </c>
      <c r="G214" s="129" t="s">
        <v>678</v>
      </c>
      <c r="H214" s="121" t="s">
        <v>679</v>
      </c>
      <c r="I214" s="124"/>
      <c r="J214" s="124"/>
    </row>
    <row r="215" spans="1:10">
      <c r="A215" s="121"/>
      <c r="B215" s="121"/>
      <c r="C215" s="121"/>
      <c r="D215" s="121"/>
      <c r="E215" s="121" t="s">
        <v>1185</v>
      </c>
      <c r="F215" s="121" t="s">
        <v>1186</v>
      </c>
      <c r="G215" s="129" t="s">
        <v>678</v>
      </c>
      <c r="H215" s="121" t="s">
        <v>679</v>
      </c>
      <c r="I215" s="124"/>
      <c r="J215" s="124"/>
    </row>
    <row r="216" spans="1:10">
      <c r="A216" s="121" t="s">
        <v>1721</v>
      </c>
      <c r="B216" s="121" t="s">
        <v>1722</v>
      </c>
      <c r="C216" s="121" t="s">
        <v>1703</v>
      </c>
      <c r="D216" s="121" t="s">
        <v>1704</v>
      </c>
      <c r="E216" s="121" t="s">
        <v>877</v>
      </c>
      <c r="F216" s="121" t="s">
        <v>878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888</v>
      </c>
      <c r="F217" s="121" t="s">
        <v>889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897</v>
      </c>
      <c r="F218" s="121" t="s">
        <v>898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900</v>
      </c>
      <c r="F219" s="121" t="s">
        <v>901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903</v>
      </c>
      <c r="F220" s="121" t="s">
        <v>904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906</v>
      </c>
      <c r="F221" s="121" t="s">
        <v>907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909</v>
      </c>
      <c r="F222" s="121" t="s">
        <v>910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1160</v>
      </c>
      <c r="F223" s="121" t="s">
        <v>1161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1162</v>
      </c>
      <c r="F224" s="121" t="s">
        <v>1163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1164</v>
      </c>
      <c r="F225" s="121" t="s">
        <v>830</v>
      </c>
      <c r="G225" s="129" t="s">
        <v>652</v>
      </c>
      <c r="H225" s="121" t="s">
        <v>653</v>
      </c>
      <c r="I225" s="124"/>
      <c r="J225" s="124"/>
    </row>
    <row r="226" spans="1:10">
      <c r="A226" s="121"/>
      <c r="B226" s="121"/>
      <c r="C226" s="121"/>
      <c r="D226" s="121"/>
      <c r="E226" s="121" t="s">
        <v>1165</v>
      </c>
      <c r="F226" s="121" t="s">
        <v>1166</v>
      </c>
      <c r="G226" s="129" t="s">
        <v>652</v>
      </c>
      <c r="H226" s="121" t="s">
        <v>653</v>
      </c>
      <c r="I226" s="124"/>
      <c r="J226" s="124"/>
    </row>
    <row r="227" spans="1:10">
      <c r="A227" s="121"/>
      <c r="B227" s="121"/>
      <c r="C227" s="121"/>
      <c r="D227" s="121"/>
      <c r="E227" s="121" t="s">
        <v>1197</v>
      </c>
      <c r="F227" s="121" t="s">
        <v>1198</v>
      </c>
      <c r="G227" s="129" t="s">
        <v>652</v>
      </c>
      <c r="H227" s="121" t="s">
        <v>653</v>
      </c>
      <c r="I227" s="124"/>
      <c r="J227" s="124"/>
    </row>
    <row r="228" spans="1:10">
      <c r="A228" s="121"/>
      <c r="B228" s="121"/>
      <c r="C228" s="121"/>
      <c r="D228" s="121"/>
      <c r="E228" s="121" t="s">
        <v>1199</v>
      </c>
      <c r="F228" s="121" t="s">
        <v>1200</v>
      </c>
      <c r="G228" s="129" t="s">
        <v>652</v>
      </c>
      <c r="H228" s="121" t="s">
        <v>653</v>
      </c>
      <c r="I228" s="124"/>
      <c r="J228" s="124"/>
    </row>
    <row r="229" spans="1:10">
      <c r="A229" s="121"/>
      <c r="B229" s="121"/>
      <c r="C229" s="121"/>
      <c r="D229" s="121"/>
      <c r="E229" s="121" t="s">
        <v>1289</v>
      </c>
      <c r="F229" s="121" t="s">
        <v>1290</v>
      </c>
      <c r="G229" s="129" t="s">
        <v>652</v>
      </c>
      <c r="H229" s="121" t="s">
        <v>653</v>
      </c>
      <c r="I229" s="124"/>
      <c r="J229" s="124"/>
    </row>
    <row r="230" spans="1:10">
      <c r="A230" s="121"/>
      <c r="B230" s="121"/>
      <c r="C230" s="121"/>
      <c r="D230" s="121"/>
      <c r="E230" s="121" t="s">
        <v>1291</v>
      </c>
      <c r="F230" s="121" t="s">
        <v>1292</v>
      </c>
      <c r="G230" s="129" t="s">
        <v>652</v>
      </c>
      <c r="H230" s="121" t="s">
        <v>653</v>
      </c>
      <c r="I230" s="124"/>
      <c r="J230" s="124"/>
    </row>
    <row r="231" spans="1:10">
      <c r="A231" s="121" t="s">
        <v>1723</v>
      </c>
      <c r="B231" s="121" t="s">
        <v>1724</v>
      </c>
      <c r="C231" s="121" t="s">
        <v>1697</v>
      </c>
      <c r="D231" s="121" t="s">
        <v>1698</v>
      </c>
      <c r="E231" s="121" t="s">
        <v>826</v>
      </c>
      <c r="F231" s="121" t="s">
        <v>827</v>
      </c>
      <c r="G231" s="129" t="s">
        <v>678</v>
      </c>
      <c r="H231" s="121" t="s">
        <v>679</v>
      </c>
      <c r="I231" s="124"/>
      <c r="J231" s="124"/>
    </row>
    <row r="232" spans="1:10">
      <c r="A232" s="121"/>
      <c r="B232" s="121"/>
      <c r="C232" s="121"/>
      <c r="D232" s="121"/>
      <c r="E232" s="121" t="s">
        <v>1092</v>
      </c>
      <c r="F232" s="121" t="s">
        <v>1093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1094</v>
      </c>
      <c r="F233" s="121" t="s">
        <v>1095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1096</v>
      </c>
      <c r="F234" s="121" t="s">
        <v>1097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1098</v>
      </c>
      <c r="F235" s="121" t="s">
        <v>1099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1281</v>
      </c>
      <c r="F236" s="121" t="s">
        <v>1282</v>
      </c>
      <c r="G236" s="129" t="s">
        <v>678</v>
      </c>
      <c r="H236" s="121" t="s">
        <v>679</v>
      </c>
      <c r="I236" s="124"/>
      <c r="J236" s="124"/>
    </row>
    <row r="237" spans="1:10">
      <c r="A237" s="121" t="s">
        <v>1725</v>
      </c>
      <c r="B237" s="121" t="s">
        <v>1726</v>
      </c>
      <c r="C237" s="121" t="s">
        <v>1697</v>
      </c>
      <c r="D237" s="121" t="s">
        <v>1698</v>
      </c>
      <c r="E237" s="121" t="s">
        <v>831</v>
      </c>
      <c r="F237" s="121" t="s">
        <v>832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833</v>
      </c>
      <c r="F238" s="121" t="s">
        <v>834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1102</v>
      </c>
      <c r="F239" s="121" t="s">
        <v>1103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1104</v>
      </c>
      <c r="F240" s="121" t="s">
        <v>1105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1106</v>
      </c>
      <c r="F241" s="121" t="s">
        <v>1107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1112</v>
      </c>
      <c r="F242" s="121" t="s">
        <v>1113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1114</v>
      </c>
      <c r="F243" s="121" t="s">
        <v>1115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1116</v>
      </c>
      <c r="F244" s="121" t="s">
        <v>1117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1118</v>
      </c>
      <c r="F245" s="121" t="s">
        <v>1119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1120</v>
      </c>
      <c r="F246" s="121" t="s">
        <v>1121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1122</v>
      </c>
      <c r="F247" s="121" t="s">
        <v>1123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1124</v>
      </c>
      <c r="F248" s="121" t="s">
        <v>1125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1126</v>
      </c>
      <c r="F249" s="121" t="s">
        <v>1127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1128</v>
      </c>
      <c r="F250" s="121" t="s">
        <v>1129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1130</v>
      </c>
      <c r="F251" s="121" t="s">
        <v>1131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1132</v>
      </c>
      <c r="F252" s="121" t="s">
        <v>1133</v>
      </c>
      <c r="G252" s="129" t="s">
        <v>678</v>
      </c>
      <c r="H252" s="121" t="s">
        <v>679</v>
      </c>
      <c r="I252" s="124"/>
      <c r="J252" s="124"/>
    </row>
    <row r="253" spans="1:10">
      <c r="A253" s="121"/>
      <c r="B253" s="121"/>
      <c r="C253" s="121"/>
      <c r="D253" s="121"/>
      <c r="E253" s="121" t="s">
        <v>1134</v>
      </c>
      <c r="F253" s="121" t="s">
        <v>1135</v>
      </c>
      <c r="G253" s="129" t="s">
        <v>678</v>
      </c>
      <c r="H253" s="121" t="s">
        <v>679</v>
      </c>
      <c r="I253" s="124"/>
      <c r="J253" s="124"/>
    </row>
    <row r="254" spans="1:10">
      <c r="A254" s="121"/>
      <c r="B254" s="121"/>
      <c r="C254" s="121"/>
      <c r="D254" s="121"/>
      <c r="E254" s="121" t="s">
        <v>1136</v>
      </c>
      <c r="F254" s="121" t="s">
        <v>1137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1138</v>
      </c>
      <c r="F255" s="121" t="s">
        <v>1139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1140</v>
      </c>
      <c r="F256" s="121" t="s">
        <v>1141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1142</v>
      </c>
      <c r="F257" s="121" t="s">
        <v>1143</v>
      </c>
      <c r="G257" s="129" t="s">
        <v>678</v>
      </c>
      <c r="H257" s="121" t="s">
        <v>679</v>
      </c>
      <c r="I257" s="124"/>
      <c r="J257" s="124"/>
    </row>
    <row r="258" spans="1:10">
      <c r="A258" s="121" t="s">
        <v>1727</v>
      </c>
      <c r="B258" s="121" t="s">
        <v>1728</v>
      </c>
      <c r="C258" s="121" t="s">
        <v>1697</v>
      </c>
      <c r="D258" s="121" t="s">
        <v>1698</v>
      </c>
      <c r="E258" s="121" t="s">
        <v>1144</v>
      </c>
      <c r="F258" s="121" t="s">
        <v>1145</v>
      </c>
      <c r="G258" s="129" t="s">
        <v>1146</v>
      </c>
      <c r="H258" s="121" t="s">
        <v>1147</v>
      </c>
      <c r="I258" s="124"/>
      <c r="J258" s="124"/>
    </row>
    <row r="259" spans="1:10">
      <c r="A259" s="121"/>
      <c r="B259" s="121"/>
      <c r="C259" s="121"/>
      <c r="D259" s="121"/>
      <c r="E259" s="121" t="s">
        <v>1148</v>
      </c>
      <c r="F259" s="121" t="s">
        <v>1149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1150</v>
      </c>
      <c r="F260" s="121" t="s">
        <v>1151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1152</v>
      </c>
      <c r="F261" s="121" t="s">
        <v>1153</v>
      </c>
      <c r="G261" s="129" t="s">
        <v>678</v>
      </c>
      <c r="H261" s="121" t="s">
        <v>679</v>
      </c>
      <c r="I261" s="124"/>
      <c r="J261" s="124"/>
    </row>
    <row r="262" spans="1:10">
      <c r="A262" s="121"/>
      <c r="B262" s="121"/>
      <c r="C262" s="121"/>
      <c r="D262" s="121"/>
      <c r="E262" s="121" t="s">
        <v>1154</v>
      </c>
      <c r="F262" s="121" t="s">
        <v>1155</v>
      </c>
      <c r="G262" s="129" t="s">
        <v>678</v>
      </c>
      <c r="H262" s="121" t="s">
        <v>679</v>
      </c>
      <c r="I262" s="124"/>
      <c r="J262" s="124"/>
    </row>
    <row r="263" spans="1:10">
      <c r="A263" s="121"/>
      <c r="B263" s="121"/>
      <c r="C263" s="121"/>
      <c r="D263" s="121"/>
      <c r="E263" s="121" t="s">
        <v>1156</v>
      </c>
      <c r="F263" s="121" t="s">
        <v>818</v>
      </c>
      <c r="G263" s="129" t="s">
        <v>678</v>
      </c>
      <c r="H263" s="121" t="s">
        <v>679</v>
      </c>
      <c r="I263" s="124"/>
      <c r="J263" s="124"/>
    </row>
    <row r="264" spans="1:10">
      <c r="A264" s="121"/>
      <c r="B264" s="121"/>
      <c r="C264" s="121"/>
      <c r="D264" s="121"/>
      <c r="E264" s="121" t="s">
        <v>1157</v>
      </c>
      <c r="F264" s="121" t="s">
        <v>1158</v>
      </c>
      <c r="G264" s="129" t="s">
        <v>678</v>
      </c>
      <c r="H264" s="121" t="s">
        <v>679</v>
      </c>
      <c r="I264" s="124"/>
      <c r="J264" s="124"/>
    </row>
    <row r="265" spans="1:10">
      <c r="A265" s="121"/>
      <c r="B265" s="121"/>
      <c r="C265" s="121"/>
      <c r="D265" s="121"/>
      <c r="E265" s="121" t="s">
        <v>1159</v>
      </c>
      <c r="F265" s="121" t="s">
        <v>830</v>
      </c>
      <c r="G265" s="129" t="s">
        <v>678</v>
      </c>
      <c r="H265" s="121" t="s">
        <v>679</v>
      </c>
      <c r="I265" s="124"/>
      <c r="J265" s="124"/>
    </row>
    <row r="266" spans="1:10">
      <c r="A266" s="121"/>
      <c r="B266" s="121"/>
      <c r="C266" s="121"/>
      <c r="D266" s="121"/>
      <c r="E266" s="121" t="s">
        <v>1283</v>
      </c>
      <c r="F266" s="121" t="s">
        <v>1284</v>
      </c>
      <c r="G266" s="129" t="s">
        <v>1146</v>
      </c>
      <c r="H266" s="121" t="s">
        <v>1147</v>
      </c>
      <c r="I266" s="124"/>
      <c r="J266" s="124"/>
    </row>
    <row r="267" spans="1:10">
      <c r="A267" s="121"/>
      <c r="B267" s="121"/>
      <c r="C267" s="121"/>
      <c r="D267" s="121"/>
      <c r="E267" s="121" t="s">
        <v>1285</v>
      </c>
      <c r="F267" s="121" t="s">
        <v>1286</v>
      </c>
      <c r="G267" s="129" t="s">
        <v>1146</v>
      </c>
      <c r="H267" s="121" t="s">
        <v>1147</v>
      </c>
      <c r="I267" s="124"/>
      <c r="J267" s="124"/>
    </row>
    <row r="268" spans="1:10">
      <c r="A268" s="121"/>
      <c r="B268" s="121"/>
      <c r="C268" s="121"/>
      <c r="D268" s="121"/>
      <c r="E268" s="121" t="s">
        <v>1287</v>
      </c>
      <c r="F268" s="121" t="s">
        <v>1288</v>
      </c>
      <c r="G268" s="129" t="s">
        <v>1146</v>
      </c>
      <c r="H268" s="121" t="s">
        <v>1147</v>
      </c>
      <c r="I268" s="124"/>
      <c r="J268" s="124"/>
    </row>
    <row r="269" spans="1:10">
      <c r="A269" s="121"/>
      <c r="B269" s="121"/>
      <c r="C269" s="121"/>
      <c r="D269" s="121"/>
      <c r="E269" s="121" t="s">
        <v>1295</v>
      </c>
      <c r="F269" s="121" t="s">
        <v>1296</v>
      </c>
      <c r="G269" s="129" t="s">
        <v>1146</v>
      </c>
      <c r="H269" s="121" t="s">
        <v>1147</v>
      </c>
      <c r="I269" s="124"/>
      <c r="J269" s="124"/>
    </row>
    <row r="270" spans="1:10">
      <c r="A270" s="121" t="s">
        <v>1729</v>
      </c>
      <c r="B270" s="121" t="s">
        <v>1730</v>
      </c>
      <c r="C270" s="121" t="s">
        <v>1705</v>
      </c>
      <c r="D270" s="121" t="s">
        <v>1706</v>
      </c>
      <c r="E270" s="121" t="s">
        <v>673</v>
      </c>
      <c r="F270" s="121" t="s">
        <v>674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758</v>
      </c>
      <c r="F271" s="121" t="s">
        <v>759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767</v>
      </c>
      <c r="F272" s="121" t="s">
        <v>768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769</v>
      </c>
      <c r="F273" s="121" t="s">
        <v>770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772</v>
      </c>
      <c r="F274" s="121" t="s">
        <v>773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775</v>
      </c>
      <c r="F275" s="121" t="s">
        <v>776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868</v>
      </c>
      <c r="F276" s="121" t="s">
        <v>869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1032</v>
      </c>
      <c r="F277" s="121" t="s">
        <v>1033</v>
      </c>
      <c r="G277" s="129" t="s">
        <v>665</v>
      </c>
      <c r="H277" s="121" t="s">
        <v>666</v>
      </c>
      <c r="I277" s="124"/>
      <c r="J277" s="124"/>
    </row>
    <row r="278" spans="1:10">
      <c r="A278" s="121"/>
      <c r="B278" s="121"/>
      <c r="C278" s="121"/>
      <c r="D278" s="121"/>
      <c r="E278" s="121" t="s">
        <v>1036</v>
      </c>
      <c r="F278" s="121" t="s">
        <v>1037</v>
      </c>
      <c r="G278" s="129" t="s">
        <v>665</v>
      </c>
      <c r="H278" s="121" t="s">
        <v>666</v>
      </c>
      <c r="I278" s="124"/>
      <c r="J278" s="124"/>
    </row>
    <row r="279" spans="1:10">
      <c r="A279" s="121"/>
      <c r="B279" s="121"/>
      <c r="C279" s="121"/>
      <c r="D279" s="121"/>
      <c r="E279" s="121" t="s">
        <v>1038</v>
      </c>
      <c r="F279" s="121" t="s">
        <v>1039</v>
      </c>
      <c r="G279" s="129" t="s">
        <v>665</v>
      </c>
      <c r="H279" s="121" t="s">
        <v>666</v>
      </c>
      <c r="I279" s="124"/>
      <c r="J279" s="124"/>
    </row>
    <row r="280" spans="1:10">
      <c r="A280" s="121"/>
      <c r="B280" s="121"/>
      <c r="C280" s="121"/>
      <c r="D280" s="121"/>
      <c r="E280" s="121" t="s">
        <v>1040</v>
      </c>
      <c r="F280" s="121" t="s">
        <v>1041</v>
      </c>
      <c r="G280" s="129" t="s">
        <v>665</v>
      </c>
      <c r="H280" s="121" t="s">
        <v>666</v>
      </c>
      <c r="I280" s="124"/>
      <c r="J280" s="124"/>
    </row>
    <row r="281" spans="1:10">
      <c r="A281" s="121"/>
      <c r="B281" s="121"/>
      <c r="C281" s="121"/>
      <c r="D281" s="121"/>
      <c r="E281" s="121" t="s">
        <v>1042</v>
      </c>
      <c r="F281" s="121" t="s">
        <v>1043</v>
      </c>
      <c r="G281" s="129" t="s">
        <v>665</v>
      </c>
      <c r="H281" s="121" t="s">
        <v>666</v>
      </c>
      <c r="I281" s="124"/>
      <c r="J281" s="124"/>
    </row>
    <row r="282" spans="1:10">
      <c r="A282" s="121"/>
      <c r="B282" s="121"/>
      <c r="C282" s="121"/>
      <c r="D282" s="121"/>
      <c r="E282" s="121" t="s">
        <v>1044</v>
      </c>
      <c r="F282" s="121" t="s">
        <v>1045</v>
      </c>
      <c r="G282" s="129" t="s">
        <v>665</v>
      </c>
      <c r="H282" s="121" t="s">
        <v>666</v>
      </c>
      <c r="I282" s="124"/>
      <c r="J282" s="124"/>
    </row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</sheetData>
  <autoFilter ref="A3:J346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6" customFormat="1" ht="15.75">
      <c r="A1" s="263" t="s">
        <v>1731</v>
      </c>
      <c r="B1" s="264" t="s">
        <v>1732</v>
      </c>
      <c r="C1" s="264" t="s">
        <v>487</v>
      </c>
      <c r="D1" s="264" t="s">
        <v>475</v>
      </c>
      <c r="E1" s="265" t="s">
        <v>488</v>
      </c>
      <c r="F1" s="265" t="s">
        <v>489</v>
      </c>
    </row>
    <row r="2" spans="1:6">
      <c r="A2" s="255">
        <v>67111</v>
      </c>
      <c r="B2" s="255" t="s">
        <v>492</v>
      </c>
      <c r="C2" s="255">
        <v>11</v>
      </c>
      <c r="D2" s="255" t="s">
        <v>491</v>
      </c>
      <c r="E2" t="str">
        <f>LEFT(A2,3)</f>
        <v>671</v>
      </c>
      <c r="F2" t="str">
        <f>LEFT(A2,2)</f>
        <v>67</v>
      </c>
    </row>
    <row r="3" spans="1:6">
      <c r="A3" s="255">
        <v>67111</v>
      </c>
      <c r="B3" s="255" t="s">
        <v>494</v>
      </c>
      <c r="C3" s="255">
        <v>12</v>
      </c>
      <c r="D3" s="255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5">
        <v>67111</v>
      </c>
      <c r="B4" s="255" t="s">
        <v>494</v>
      </c>
      <c r="C4" s="255">
        <v>531</v>
      </c>
      <c r="D4" s="255" t="s">
        <v>496</v>
      </c>
      <c r="E4" t="str">
        <f t="shared" si="0"/>
        <v>671</v>
      </c>
      <c r="F4" t="str">
        <f t="shared" si="1"/>
        <v>67</v>
      </c>
    </row>
    <row r="5" spans="1:6">
      <c r="A5" s="255">
        <v>67111</v>
      </c>
      <c r="B5" s="255" t="s">
        <v>494</v>
      </c>
      <c r="C5" s="255">
        <v>532</v>
      </c>
      <c r="D5" s="255" t="s">
        <v>498</v>
      </c>
      <c r="E5" t="str">
        <f t="shared" si="0"/>
        <v>671</v>
      </c>
      <c r="F5" t="str">
        <f t="shared" si="1"/>
        <v>67</v>
      </c>
    </row>
    <row r="6" spans="1:6">
      <c r="A6" s="255">
        <v>67111</v>
      </c>
      <c r="B6" s="255" t="s">
        <v>494</v>
      </c>
      <c r="C6" s="255">
        <v>54</v>
      </c>
      <c r="D6" s="255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5">
        <v>67111</v>
      </c>
      <c r="B7" s="255" t="s">
        <v>494</v>
      </c>
      <c r="C7" s="255">
        <v>561</v>
      </c>
      <c r="D7" s="255" t="s">
        <v>502</v>
      </c>
      <c r="E7" t="str">
        <f t="shared" si="0"/>
        <v>671</v>
      </c>
      <c r="F7" t="str">
        <f t="shared" si="1"/>
        <v>67</v>
      </c>
    </row>
    <row r="8" spans="1:6">
      <c r="A8" s="255">
        <v>67111</v>
      </c>
      <c r="B8" s="255" t="s">
        <v>494</v>
      </c>
      <c r="C8" s="255">
        <v>562</v>
      </c>
      <c r="D8" s="255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5">
        <v>67111</v>
      </c>
      <c r="B9" s="255" t="s">
        <v>494</v>
      </c>
      <c r="C9" s="255">
        <v>563</v>
      </c>
      <c r="D9" s="255" t="s">
        <v>506</v>
      </c>
      <c r="E9" t="str">
        <f t="shared" si="4"/>
        <v>671</v>
      </c>
      <c r="F9" t="str">
        <f t="shared" si="5"/>
        <v>67</v>
      </c>
    </row>
    <row r="10" spans="1:6">
      <c r="A10" s="255">
        <v>67111</v>
      </c>
      <c r="B10" s="255" t="s">
        <v>494</v>
      </c>
      <c r="C10" s="255">
        <v>564</v>
      </c>
      <c r="D10" s="255" t="s">
        <v>508</v>
      </c>
      <c r="E10" t="str">
        <f t="shared" si="4"/>
        <v>671</v>
      </c>
      <c r="F10" t="str">
        <f t="shared" si="5"/>
        <v>67</v>
      </c>
    </row>
    <row r="11" spans="1:6">
      <c r="A11" s="255">
        <v>67111</v>
      </c>
      <c r="B11" s="255" t="s">
        <v>494</v>
      </c>
      <c r="C11" s="255">
        <v>565</v>
      </c>
      <c r="D11" s="255" t="s">
        <v>510</v>
      </c>
      <c r="E11" t="str">
        <f t="shared" si="4"/>
        <v>671</v>
      </c>
      <c r="F11" t="str">
        <f t="shared" si="5"/>
        <v>67</v>
      </c>
    </row>
    <row r="12" spans="1:6">
      <c r="A12" s="255">
        <v>67111</v>
      </c>
      <c r="B12" s="255" t="s">
        <v>494</v>
      </c>
      <c r="C12" s="255">
        <v>566</v>
      </c>
      <c r="D12" s="255" t="s">
        <v>512</v>
      </c>
      <c r="E12" t="str">
        <f t="shared" si="4"/>
        <v>671</v>
      </c>
      <c r="F12" t="str">
        <f t="shared" si="5"/>
        <v>67</v>
      </c>
    </row>
    <row r="13" spans="1:6">
      <c r="A13" s="255">
        <v>67111</v>
      </c>
      <c r="B13" s="255" t="s">
        <v>494</v>
      </c>
      <c r="C13" s="255">
        <v>567</v>
      </c>
      <c r="D13" s="255" t="s">
        <v>514</v>
      </c>
      <c r="E13" t="str">
        <f t="shared" si="4"/>
        <v>671</v>
      </c>
      <c r="F13" t="str">
        <f t="shared" si="5"/>
        <v>67</v>
      </c>
    </row>
    <row r="14" spans="1:6">
      <c r="A14" s="255">
        <v>67111</v>
      </c>
      <c r="B14" s="255" t="s">
        <v>494</v>
      </c>
      <c r="C14" s="255">
        <v>575</v>
      </c>
      <c r="D14" s="255" t="s">
        <v>516</v>
      </c>
      <c r="E14" t="str">
        <f t="shared" si="4"/>
        <v>671</v>
      </c>
      <c r="F14" t="str">
        <f t="shared" si="5"/>
        <v>67</v>
      </c>
    </row>
    <row r="15" spans="1:6">
      <c r="A15" s="255">
        <v>67111</v>
      </c>
      <c r="B15" s="255" t="s">
        <v>494</v>
      </c>
      <c r="C15" s="255">
        <v>577</v>
      </c>
      <c r="D15" s="255" t="s">
        <v>518</v>
      </c>
      <c r="E15" t="str">
        <f t="shared" si="4"/>
        <v>671</v>
      </c>
      <c r="F15" t="str">
        <f t="shared" si="5"/>
        <v>67</v>
      </c>
    </row>
    <row r="16" spans="1:6">
      <c r="A16" s="255">
        <v>67111</v>
      </c>
      <c r="B16" s="255" t="s">
        <v>494</v>
      </c>
      <c r="C16" s="255">
        <v>578</v>
      </c>
      <c r="D16" s="255" t="s">
        <v>520</v>
      </c>
      <c r="E16" t="str">
        <f t="shared" si="4"/>
        <v>671</v>
      </c>
      <c r="F16" t="str">
        <f t="shared" si="5"/>
        <v>67</v>
      </c>
    </row>
    <row r="17" spans="1:6">
      <c r="A17" s="255">
        <v>67111</v>
      </c>
      <c r="B17" s="255" t="s">
        <v>494</v>
      </c>
      <c r="C17" s="255">
        <v>579</v>
      </c>
      <c r="D17" s="255" t="s">
        <v>522</v>
      </c>
      <c r="E17" t="str">
        <f t="shared" si="4"/>
        <v>671</v>
      </c>
      <c r="F17" t="str">
        <f t="shared" si="5"/>
        <v>67</v>
      </c>
    </row>
    <row r="18" spans="1:6">
      <c r="A18" s="255">
        <v>67111</v>
      </c>
      <c r="B18" s="255" t="s">
        <v>494</v>
      </c>
      <c r="C18" s="255">
        <v>581</v>
      </c>
      <c r="D18" s="255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7">
        <v>67111</v>
      </c>
      <c r="B19" s="257" t="s">
        <v>494</v>
      </c>
      <c r="C19" s="257">
        <v>815</v>
      </c>
      <c r="D19" s="257" t="s">
        <v>526</v>
      </c>
      <c r="E19" t="str">
        <f t="shared" si="4"/>
        <v>671</v>
      </c>
      <c r="F19" t="str">
        <f t="shared" si="5"/>
        <v>67</v>
      </c>
    </row>
    <row r="20" spans="1:6">
      <c r="A20" s="258">
        <v>67121</v>
      </c>
      <c r="B20" s="258" t="s">
        <v>527</v>
      </c>
      <c r="C20" s="258">
        <v>11</v>
      </c>
      <c r="D20" s="258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6">
        <v>67121</v>
      </c>
      <c r="B21" s="256" t="s">
        <v>527</v>
      </c>
      <c r="C21" s="256">
        <v>12</v>
      </c>
      <c r="D21" s="256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6">
        <v>67121</v>
      </c>
      <c r="B22" s="256" t="s">
        <v>527</v>
      </c>
      <c r="C22" s="256">
        <v>531</v>
      </c>
      <c r="D22" s="256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6">
        <v>67121</v>
      </c>
      <c r="B23" s="256" t="s">
        <v>527</v>
      </c>
      <c r="C23" s="256">
        <v>532</v>
      </c>
      <c r="D23" s="256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6">
        <v>67121</v>
      </c>
      <c r="B24" s="256" t="s">
        <v>527</v>
      </c>
      <c r="C24" s="256">
        <v>54</v>
      </c>
      <c r="D24" s="256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6">
        <v>67121</v>
      </c>
      <c r="B25" s="256" t="s">
        <v>527</v>
      </c>
      <c r="C25" s="256">
        <v>531</v>
      </c>
      <c r="D25" s="256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6">
        <v>67121</v>
      </c>
      <c r="B26" s="256" t="s">
        <v>527</v>
      </c>
      <c r="C26" s="256">
        <v>532</v>
      </c>
      <c r="D26" s="256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6">
        <v>67121</v>
      </c>
      <c r="B27" s="256" t="s">
        <v>527</v>
      </c>
      <c r="C27" s="256">
        <v>561</v>
      </c>
      <c r="D27" s="256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6">
        <v>67121</v>
      </c>
      <c r="B28" s="256" t="s">
        <v>527</v>
      </c>
      <c r="C28" s="256">
        <v>562</v>
      </c>
      <c r="D28" s="256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6">
        <v>67121</v>
      </c>
      <c r="B29" s="256" t="s">
        <v>527</v>
      </c>
      <c r="C29" s="256">
        <v>563</v>
      </c>
      <c r="D29" s="256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6">
        <v>67121</v>
      </c>
      <c r="B30" s="256" t="s">
        <v>527</v>
      </c>
      <c r="C30" s="256">
        <v>564</v>
      </c>
      <c r="D30" s="256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6">
        <v>67121</v>
      </c>
      <c r="B31" s="256" t="s">
        <v>527</v>
      </c>
      <c r="C31" s="256">
        <v>565</v>
      </c>
      <c r="D31" s="256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6">
        <v>67121</v>
      </c>
      <c r="B32" s="256" t="s">
        <v>527</v>
      </c>
      <c r="C32" s="256">
        <v>566</v>
      </c>
      <c r="D32" s="256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6">
        <v>67121</v>
      </c>
      <c r="B33" s="256" t="s">
        <v>527</v>
      </c>
      <c r="C33" s="256">
        <v>567</v>
      </c>
      <c r="D33" s="256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6">
        <v>67121</v>
      </c>
      <c r="B34" s="256" t="s">
        <v>527</v>
      </c>
      <c r="C34" s="256">
        <v>575</v>
      </c>
      <c r="D34" s="256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6">
        <v>67121</v>
      </c>
      <c r="B35" s="256" t="s">
        <v>527</v>
      </c>
      <c r="C35" s="256">
        <v>577</v>
      </c>
      <c r="D35" s="256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6">
        <v>67121</v>
      </c>
      <c r="B36" s="256" t="s">
        <v>527</v>
      </c>
      <c r="C36" s="256">
        <v>578</v>
      </c>
      <c r="D36" s="256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6">
        <v>67121</v>
      </c>
      <c r="B37" s="256" t="s">
        <v>527</v>
      </c>
      <c r="C37" s="256">
        <v>579</v>
      </c>
      <c r="D37" s="256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6">
        <v>67121</v>
      </c>
      <c r="B38" s="256" t="s">
        <v>527</v>
      </c>
      <c r="C38" s="256">
        <v>581</v>
      </c>
      <c r="D38" s="256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9">
        <v>67121</v>
      </c>
      <c r="B39" s="259" t="s">
        <v>527</v>
      </c>
      <c r="C39" s="259">
        <v>815</v>
      </c>
      <c r="D39" s="259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3">
        <v>66141</v>
      </c>
      <c r="B40" s="253" t="s">
        <v>542</v>
      </c>
      <c r="C40" s="253">
        <v>31</v>
      </c>
      <c r="D40" s="253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4">
        <v>66151</v>
      </c>
      <c r="B42" s="254" t="s">
        <v>544</v>
      </c>
      <c r="C42" s="254">
        <v>31</v>
      </c>
      <c r="D42" s="254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3">
        <v>66311</v>
      </c>
      <c r="B43" s="253" t="s">
        <v>545</v>
      </c>
      <c r="C43" s="253">
        <v>61</v>
      </c>
      <c r="D43" s="253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5">
        <v>66312</v>
      </c>
      <c r="B44" s="255" t="s">
        <v>546</v>
      </c>
      <c r="C44" s="255">
        <v>561</v>
      </c>
      <c r="D44" s="255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5">
        <v>66312</v>
      </c>
      <c r="B45" s="255" t="s">
        <v>546</v>
      </c>
      <c r="C45" s="255">
        <v>562</v>
      </c>
      <c r="D45" s="255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5">
        <v>66312</v>
      </c>
      <c r="B46" s="255" t="s">
        <v>546</v>
      </c>
      <c r="C46" s="255">
        <v>563</v>
      </c>
      <c r="D46" s="255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5">
        <v>66312</v>
      </c>
      <c r="B47" s="255" t="s">
        <v>546</v>
      </c>
      <c r="C47" s="255">
        <v>564</v>
      </c>
      <c r="D47" s="255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5">
        <v>66312</v>
      </c>
      <c r="B48" s="255" t="s">
        <v>546</v>
      </c>
      <c r="C48" s="255">
        <v>565</v>
      </c>
      <c r="D48" s="255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5">
        <v>66312</v>
      </c>
      <c r="B49" s="255" t="s">
        <v>546</v>
      </c>
      <c r="C49" s="255">
        <v>566</v>
      </c>
      <c r="D49" s="255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5">
        <v>66312</v>
      </c>
      <c r="B50" s="255" t="s">
        <v>546</v>
      </c>
      <c r="C50" s="255">
        <v>567</v>
      </c>
      <c r="D50" s="255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5">
        <v>66312</v>
      </c>
      <c r="B51" s="255" t="s">
        <v>546</v>
      </c>
      <c r="C51" s="255">
        <v>575</v>
      </c>
      <c r="D51" s="255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5">
        <v>66312</v>
      </c>
      <c r="B52" s="255" t="s">
        <v>546</v>
      </c>
      <c r="C52" s="255">
        <v>577</v>
      </c>
      <c r="D52" s="255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5">
        <v>66312</v>
      </c>
      <c r="B53" s="255" t="s">
        <v>546</v>
      </c>
      <c r="C53" s="255">
        <v>578</v>
      </c>
      <c r="D53" s="255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5">
        <v>66312</v>
      </c>
      <c r="B54" s="255" t="s">
        <v>546</v>
      </c>
      <c r="C54" s="255">
        <v>579</v>
      </c>
      <c r="D54" s="255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5">
        <v>66312</v>
      </c>
      <c r="B55" s="255" t="s">
        <v>546</v>
      </c>
      <c r="C55" s="255">
        <v>581</v>
      </c>
      <c r="D55" s="255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5">
        <v>66312</v>
      </c>
      <c r="B56" s="255" t="s">
        <v>546</v>
      </c>
      <c r="C56" s="255">
        <v>61</v>
      </c>
      <c r="D56" s="255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5">
        <v>66314</v>
      </c>
      <c r="B70" s="255" t="s">
        <v>549</v>
      </c>
      <c r="C70" s="255">
        <v>561</v>
      </c>
      <c r="D70" s="255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5">
        <v>66314</v>
      </c>
      <c r="B71" s="255" t="s">
        <v>549</v>
      </c>
      <c r="C71" s="255">
        <v>562</v>
      </c>
      <c r="D71" s="255" t="s">
        <v>504</v>
      </c>
      <c r="E71" t="str">
        <f t="shared" si="0"/>
        <v>663</v>
      </c>
      <c r="F71" t="str">
        <f t="shared" si="1"/>
        <v>66</v>
      </c>
    </row>
    <row r="72" spans="1:6">
      <c r="A72" s="255">
        <v>66314</v>
      </c>
      <c r="B72" s="255" t="s">
        <v>549</v>
      </c>
      <c r="C72" s="255">
        <v>563</v>
      </c>
      <c r="D72" s="255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5">
        <v>66314</v>
      </c>
      <c r="B73" s="255" t="s">
        <v>549</v>
      </c>
      <c r="C73" s="255">
        <v>564</v>
      </c>
      <c r="D73" s="255" t="s">
        <v>508</v>
      </c>
      <c r="E73" t="str">
        <f t="shared" si="12"/>
        <v>663</v>
      </c>
      <c r="F73" t="str">
        <f t="shared" si="13"/>
        <v>66</v>
      </c>
    </row>
    <row r="74" spans="1:6">
      <c r="A74" s="255">
        <v>66314</v>
      </c>
      <c r="B74" s="255" t="s">
        <v>549</v>
      </c>
      <c r="C74" s="255">
        <v>565</v>
      </c>
      <c r="D74" s="255" t="s">
        <v>510</v>
      </c>
      <c r="E74" t="str">
        <f t="shared" si="12"/>
        <v>663</v>
      </c>
      <c r="F74" t="str">
        <f t="shared" si="13"/>
        <v>66</v>
      </c>
    </row>
    <row r="75" spans="1:6">
      <c r="A75" s="255">
        <v>66314</v>
      </c>
      <c r="B75" s="255" t="s">
        <v>549</v>
      </c>
      <c r="C75" s="255">
        <v>566</v>
      </c>
      <c r="D75" s="255" t="s">
        <v>512</v>
      </c>
      <c r="E75" t="str">
        <f t="shared" si="12"/>
        <v>663</v>
      </c>
      <c r="F75" t="str">
        <f t="shared" si="13"/>
        <v>66</v>
      </c>
    </row>
    <row r="76" spans="1:6">
      <c r="A76" s="255">
        <v>66314</v>
      </c>
      <c r="B76" s="255" t="s">
        <v>549</v>
      </c>
      <c r="C76" s="255">
        <v>567</v>
      </c>
      <c r="D76" s="255" t="s">
        <v>514</v>
      </c>
      <c r="E76" t="str">
        <f t="shared" si="12"/>
        <v>663</v>
      </c>
      <c r="F76" t="str">
        <f t="shared" si="13"/>
        <v>66</v>
      </c>
    </row>
    <row r="77" spans="1:6">
      <c r="A77" s="255">
        <v>66314</v>
      </c>
      <c r="B77" s="255" t="s">
        <v>549</v>
      </c>
      <c r="C77" s="255">
        <v>575</v>
      </c>
      <c r="D77" s="255" t="s">
        <v>516</v>
      </c>
      <c r="E77" t="str">
        <f t="shared" si="12"/>
        <v>663</v>
      </c>
      <c r="F77" t="str">
        <f t="shared" si="13"/>
        <v>66</v>
      </c>
    </row>
    <row r="78" spans="1:6">
      <c r="A78" s="255">
        <v>66314</v>
      </c>
      <c r="B78" s="255" t="s">
        <v>549</v>
      </c>
      <c r="C78" s="255">
        <v>577</v>
      </c>
      <c r="D78" s="255" t="s">
        <v>518</v>
      </c>
      <c r="E78" t="str">
        <f t="shared" si="12"/>
        <v>663</v>
      </c>
      <c r="F78" t="str">
        <f t="shared" si="13"/>
        <v>66</v>
      </c>
    </row>
    <row r="79" spans="1:6">
      <c r="A79" s="255">
        <v>66314</v>
      </c>
      <c r="B79" s="255" t="s">
        <v>549</v>
      </c>
      <c r="C79" s="255">
        <v>578</v>
      </c>
      <c r="D79" s="255" t="s">
        <v>520</v>
      </c>
      <c r="E79" t="str">
        <f t="shared" si="12"/>
        <v>663</v>
      </c>
      <c r="F79" t="str">
        <f t="shared" si="13"/>
        <v>66</v>
      </c>
    </row>
    <row r="80" spans="1:6">
      <c r="A80" s="255">
        <v>66314</v>
      </c>
      <c r="B80" s="255" t="s">
        <v>549</v>
      </c>
      <c r="C80" s="255">
        <v>579</v>
      </c>
      <c r="D80" s="255" t="s">
        <v>522</v>
      </c>
      <c r="E80" t="str">
        <f t="shared" si="0"/>
        <v>663</v>
      </c>
      <c r="F80" t="str">
        <f t="shared" si="1"/>
        <v>66</v>
      </c>
    </row>
    <row r="81" spans="1:6">
      <c r="A81" s="255">
        <v>66314</v>
      </c>
      <c r="B81" s="255" t="s">
        <v>549</v>
      </c>
      <c r="C81" s="255">
        <v>581</v>
      </c>
      <c r="D81" s="255" t="s">
        <v>524</v>
      </c>
      <c r="E81" t="str">
        <f t="shared" si="0"/>
        <v>663</v>
      </c>
      <c r="F81" t="str">
        <f t="shared" si="1"/>
        <v>66</v>
      </c>
    </row>
    <row r="82" spans="1:6">
      <c r="A82" s="255">
        <v>66314</v>
      </c>
      <c r="B82" s="255" t="s">
        <v>549</v>
      </c>
      <c r="C82" s="255">
        <v>61</v>
      </c>
      <c r="D82" s="255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5">
        <v>66322</v>
      </c>
      <c r="B84" s="255" t="s">
        <v>551</v>
      </c>
      <c r="C84" s="255">
        <v>561</v>
      </c>
      <c r="D84" s="255" t="s">
        <v>502</v>
      </c>
      <c r="E84" t="str">
        <f t="shared" si="0"/>
        <v>663</v>
      </c>
      <c r="F84" t="str">
        <f t="shared" si="1"/>
        <v>66</v>
      </c>
    </row>
    <row r="85" spans="1:6">
      <c r="A85" s="255">
        <v>66322</v>
      </c>
      <c r="B85" s="255" t="s">
        <v>551</v>
      </c>
      <c r="C85" s="255">
        <v>562</v>
      </c>
      <c r="D85" s="255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5">
        <v>66322</v>
      </c>
      <c r="B86" s="255" t="s">
        <v>551</v>
      </c>
      <c r="C86" s="255">
        <v>563</v>
      </c>
      <c r="D86" s="255" t="s">
        <v>506</v>
      </c>
      <c r="E86" t="str">
        <f t="shared" si="14"/>
        <v>663</v>
      </c>
      <c r="F86" t="str">
        <f t="shared" si="15"/>
        <v>66</v>
      </c>
    </row>
    <row r="87" spans="1:6">
      <c r="A87" s="255">
        <v>66322</v>
      </c>
      <c r="B87" s="255" t="s">
        <v>551</v>
      </c>
      <c r="C87" s="255">
        <v>564</v>
      </c>
      <c r="D87" s="255" t="s">
        <v>508</v>
      </c>
      <c r="E87" t="str">
        <f t="shared" si="14"/>
        <v>663</v>
      </c>
      <c r="F87" t="str">
        <f t="shared" si="15"/>
        <v>66</v>
      </c>
    </row>
    <row r="88" spans="1:6">
      <c r="A88" s="255">
        <v>66322</v>
      </c>
      <c r="B88" s="255" t="s">
        <v>551</v>
      </c>
      <c r="C88" s="255">
        <v>565</v>
      </c>
      <c r="D88" s="255" t="s">
        <v>510</v>
      </c>
      <c r="E88" t="str">
        <f t="shared" si="14"/>
        <v>663</v>
      </c>
      <c r="F88" t="str">
        <f t="shared" si="15"/>
        <v>66</v>
      </c>
    </row>
    <row r="89" spans="1:6">
      <c r="A89" s="255">
        <v>66322</v>
      </c>
      <c r="B89" s="255" t="s">
        <v>551</v>
      </c>
      <c r="C89" s="255">
        <v>566</v>
      </c>
      <c r="D89" s="255" t="s">
        <v>512</v>
      </c>
      <c r="E89" t="str">
        <f t="shared" si="14"/>
        <v>663</v>
      </c>
      <c r="F89" t="str">
        <f t="shared" si="15"/>
        <v>66</v>
      </c>
    </row>
    <row r="90" spans="1:6">
      <c r="A90" s="255">
        <v>66322</v>
      </c>
      <c r="B90" s="255" t="s">
        <v>551</v>
      </c>
      <c r="C90" s="255">
        <v>567</v>
      </c>
      <c r="D90" s="255" t="s">
        <v>514</v>
      </c>
      <c r="E90" t="str">
        <f t="shared" si="14"/>
        <v>663</v>
      </c>
      <c r="F90" t="str">
        <f t="shared" si="15"/>
        <v>66</v>
      </c>
    </row>
    <row r="91" spans="1:6">
      <c r="A91" s="255">
        <v>66322</v>
      </c>
      <c r="B91" s="255" t="s">
        <v>551</v>
      </c>
      <c r="C91" s="255">
        <v>575</v>
      </c>
      <c r="D91" s="255" t="s">
        <v>516</v>
      </c>
      <c r="E91" t="str">
        <f t="shared" si="14"/>
        <v>663</v>
      </c>
      <c r="F91" t="str">
        <f t="shared" si="15"/>
        <v>66</v>
      </c>
    </row>
    <row r="92" spans="1:6">
      <c r="A92" s="255">
        <v>66322</v>
      </c>
      <c r="B92" s="255" t="s">
        <v>551</v>
      </c>
      <c r="C92" s="255">
        <v>577</v>
      </c>
      <c r="D92" s="255" t="s">
        <v>518</v>
      </c>
      <c r="E92" t="str">
        <f t="shared" si="14"/>
        <v>663</v>
      </c>
      <c r="F92" t="str">
        <f t="shared" si="15"/>
        <v>66</v>
      </c>
    </row>
    <row r="93" spans="1:6">
      <c r="A93" s="255">
        <v>66322</v>
      </c>
      <c r="B93" s="255" t="s">
        <v>551</v>
      </c>
      <c r="C93" s="255">
        <v>578</v>
      </c>
      <c r="D93" s="255" t="s">
        <v>520</v>
      </c>
      <c r="E93" t="str">
        <f t="shared" si="14"/>
        <v>663</v>
      </c>
      <c r="F93" t="str">
        <f t="shared" si="15"/>
        <v>66</v>
      </c>
    </row>
    <row r="94" spans="1:6">
      <c r="A94" s="255">
        <v>66322</v>
      </c>
      <c r="B94" s="255" t="s">
        <v>551</v>
      </c>
      <c r="C94" s="255">
        <v>579</v>
      </c>
      <c r="D94" s="255" t="s">
        <v>522</v>
      </c>
      <c r="E94" t="str">
        <f t="shared" si="14"/>
        <v>663</v>
      </c>
      <c r="F94" t="str">
        <f t="shared" si="15"/>
        <v>66</v>
      </c>
    </row>
    <row r="95" spans="1:6">
      <c r="A95" s="255">
        <v>66322</v>
      </c>
      <c r="B95" s="255" t="s">
        <v>551</v>
      </c>
      <c r="C95" s="255">
        <v>581</v>
      </c>
      <c r="D95" s="255" t="s">
        <v>524</v>
      </c>
      <c r="E95" t="str">
        <f t="shared" si="14"/>
        <v>663</v>
      </c>
      <c r="F95" t="str">
        <f t="shared" si="15"/>
        <v>66</v>
      </c>
    </row>
    <row r="96" spans="1:6">
      <c r="A96" s="255">
        <v>66322</v>
      </c>
      <c r="B96" s="255" t="s">
        <v>551</v>
      </c>
      <c r="C96" s="255">
        <v>61</v>
      </c>
      <c r="D96" s="255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5">
        <v>66324</v>
      </c>
      <c r="B110" s="255" t="s">
        <v>553</v>
      </c>
      <c r="C110" s="255">
        <v>561</v>
      </c>
      <c r="D110" s="255" t="s">
        <v>502</v>
      </c>
      <c r="E110" t="str">
        <f t="shared" si="0"/>
        <v>663</v>
      </c>
      <c r="F110" t="str">
        <f t="shared" si="1"/>
        <v>66</v>
      </c>
    </row>
    <row r="111" spans="1:6">
      <c r="A111" s="255">
        <v>66324</v>
      </c>
      <c r="B111" s="255" t="s">
        <v>553</v>
      </c>
      <c r="C111" s="255">
        <v>562</v>
      </c>
      <c r="D111" s="255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5">
        <v>66324</v>
      </c>
      <c r="B112" s="255" t="s">
        <v>553</v>
      </c>
      <c r="C112" s="255">
        <v>563</v>
      </c>
      <c r="D112" s="255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5">
        <v>66324</v>
      </c>
      <c r="B113" s="255" t="s">
        <v>553</v>
      </c>
      <c r="C113" s="255">
        <v>564</v>
      </c>
      <c r="D113" s="255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5">
        <v>66324</v>
      </c>
      <c r="B114" s="255" t="s">
        <v>553</v>
      </c>
      <c r="C114" s="255">
        <v>565</v>
      </c>
      <c r="D114" s="255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5">
        <v>66324</v>
      </c>
      <c r="B115" s="255" t="s">
        <v>553</v>
      </c>
      <c r="C115" s="255">
        <v>566</v>
      </c>
      <c r="D115" s="255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5">
        <v>66324</v>
      </c>
      <c r="B116" s="255" t="s">
        <v>553</v>
      </c>
      <c r="C116" s="255">
        <v>567</v>
      </c>
      <c r="D116" s="255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5">
        <v>66324</v>
      </c>
      <c r="B117" s="255" t="s">
        <v>553</v>
      </c>
      <c r="C117" s="255">
        <v>575</v>
      </c>
      <c r="D117" s="255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5">
        <v>66324</v>
      </c>
      <c r="B118" s="255" t="s">
        <v>553</v>
      </c>
      <c r="C118" s="255">
        <v>577</v>
      </c>
      <c r="D118" s="255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5">
        <v>66324</v>
      </c>
      <c r="B119" s="255" t="s">
        <v>553</v>
      </c>
      <c r="C119" s="255">
        <v>578</v>
      </c>
      <c r="D119" s="255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5">
        <v>66324</v>
      </c>
      <c r="B120" s="255" t="s">
        <v>553</v>
      </c>
      <c r="C120" s="255">
        <v>579</v>
      </c>
      <c r="D120" s="255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5">
        <v>66324</v>
      </c>
      <c r="B121" s="255" t="s">
        <v>553</v>
      </c>
      <c r="C121" s="255">
        <v>581</v>
      </c>
      <c r="D121" s="255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7">
        <v>66324</v>
      </c>
      <c r="B122" s="257" t="s">
        <v>553</v>
      </c>
      <c r="C122" s="257">
        <v>61</v>
      </c>
      <c r="D122" s="257" t="s">
        <v>539</v>
      </c>
      <c r="E122" t="str">
        <f t="shared" si="0"/>
        <v>663</v>
      </c>
      <c r="F122" t="str">
        <f t="shared" si="1"/>
        <v>66</v>
      </c>
    </row>
    <row r="123" spans="1:6">
      <c r="A123" s="253">
        <v>65148</v>
      </c>
      <c r="B123" s="253" t="s">
        <v>554</v>
      </c>
      <c r="C123" s="253">
        <v>43</v>
      </c>
      <c r="D123" s="253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62">
        <v>65267</v>
      </c>
      <c r="B127" s="262" t="s">
        <v>558</v>
      </c>
      <c r="C127" s="262">
        <v>11</v>
      </c>
      <c r="D127" s="262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3">
        <v>65411</v>
      </c>
      <c r="B129" s="253" t="s">
        <v>559</v>
      </c>
      <c r="C129" s="253">
        <v>41</v>
      </c>
      <c r="D129" s="253" t="s">
        <v>497</v>
      </c>
      <c r="E129" t="str">
        <f t="shared" si="0"/>
        <v>654</v>
      </c>
      <c r="F129" t="str">
        <f t="shared" si="1"/>
        <v>65</v>
      </c>
    </row>
    <row r="130" spans="1:6">
      <c r="A130" s="253">
        <v>65412</v>
      </c>
      <c r="B130" s="253" t="s">
        <v>560</v>
      </c>
      <c r="C130" s="253">
        <v>41</v>
      </c>
      <c r="D130" s="253" t="s">
        <v>497</v>
      </c>
      <c r="E130" t="str">
        <f t="shared" si="0"/>
        <v>654</v>
      </c>
      <c r="F130" t="str">
        <f t="shared" si="1"/>
        <v>65</v>
      </c>
    </row>
    <row r="131" spans="1:6">
      <c r="A131" s="253">
        <v>65413</v>
      </c>
      <c r="B131" s="253" t="s">
        <v>561</v>
      </c>
      <c r="C131" s="253">
        <v>41</v>
      </c>
      <c r="D131" s="253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4">
        <v>65414</v>
      </c>
      <c r="B132" s="254" t="s">
        <v>562</v>
      </c>
      <c r="C132" s="254">
        <v>41</v>
      </c>
      <c r="D132" s="254" t="s">
        <v>497</v>
      </c>
      <c r="E132" t="str">
        <f t="shared" si="0"/>
        <v>654</v>
      </c>
      <c r="F132" t="str">
        <f t="shared" si="1"/>
        <v>65</v>
      </c>
    </row>
    <row r="133" spans="1:6">
      <c r="A133" s="253">
        <v>64129</v>
      </c>
      <c r="B133" s="253" t="s">
        <v>563</v>
      </c>
      <c r="C133" s="253">
        <v>31</v>
      </c>
      <c r="D133" s="253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4">
        <v>64341</v>
      </c>
      <c r="B148" s="254" t="s">
        <v>575</v>
      </c>
      <c r="C148" s="254">
        <v>31</v>
      </c>
      <c r="D148" s="254" t="s">
        <v>495</v>
      </c>
      <c r="E148" t="str">
        <f t="shared" si="18"/>
        <v>643</v>
      </c>
      <c r="F148" t="str">
        <f t="shared" si="19"/>
        <v>64</v>
      </c>
    </row>
    <row r="149" spans="1:6">
      <c r="A149" s="261" t="s">
        <v>576</v>
      </c>
      <c r="B149" s="261" t="s">
        <v>577</v>
      </c>
      <c r="C149" s="261">
        <v>533</v>
      </c>
      <c r="D149" s="261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5" t="s">
        <v>576</v>
      </c>
      <c r="B150" s="255" t="s">
        <v>577</v>
      </c>
      <c r="C150" s="255">
        <v>51000</v>
      </c>
      <c r="D150" s="255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5" t="s">
        <v>576</v>
      </c>
      <c r="B151" s="255" t="s">
        <v>577</v>
      </c>
      <c r="C151" s="255">
        <v>51011</v>
      </c>
      <c r="D151" s="255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5" t="s">
        <v>576</v>
      </c>
      <c r="B152" s="255" t="s">
        <v>577</v>
      </c>
      <c r="C152" s="255">
        <v>563</v>
      </c>
      <c r="D152" s="255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3">
        <v>533</v>
      </c>
      <c r="D153" s="253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5">
        <v>63121</v>
      </c>
      <c r="B155" s="255" t="s">
        <v>580</v>
      </c>
      <c r="C155" s="261">
        <v>533</v>
      </c>
      <c r="D155" s="261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5">
        <v>63121</v>
      </c>
      <c r="B156" s="255" t="s">
        <v>580</v>
      </c>
      <c r="C156" s="255">
        <v>51000</v>
      </c>
      <c r="D156" s="255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5">
        <v>63121</v>
      </c>
      <c r="B157" s="255" t="s">
        <v>580</v>
      </c>
      <c r="C157" s="255">
        <v>51011</v>
      </c>
      <c r="D157" s="255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5">
        <v>63121</v>
      </c>
      <c r="B158" s="255" t="s">
        <v>580</v>
      </c>
      <c r="C158" s="255">
        <v>563</v>
      </c>
      <c r="D158" s="255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4">
        <v>63122</v>
      </c>
      <c r="B160" s="254" t="s">
        <v>581</v>
      </c>
      <c r="C160" s="260">
        <v>533</v>
      </c>
      <c r="D160" s="260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3">
        <v>63211</v>
      </c>
      <c r="B161" s="253" t="s">
        <v>582</v>
      </c>
      <c r="C161" s="253">
        <v>533</v>
      </c>
      <c r="D161" s="253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4">
        <v>63221</v>
      </c>
      <c r="B162" s="254" t="s">
        <v>583</v>
      </c>
      <c r="C162" s="254">
        <v>533</v>
      </c>
      <c r="D162" s="254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3">
        <v>63231</v>
      </c>
      <c r="B163" s="253" t="s">
        <v>584</v>
      </c>
      <c r="C163" s="253">
        <v>51000</v>
      </c>
      <c r="D163" s="253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4">
        <v>63231</v>
      </c>
      <c r="B167" s="254" t="s">
        <v>584</v>
      </c>
      <c r="C167" s="254">
        <v>51081</v>
      </c>
      <c r="D167" s="254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3">
        <v>63241</v>
      </c>
      <c r="B168" s="253" t="s">
        <v>585</v>
      </c>
      <c r="C168" s="253">
        <v>51000</v>
      </c>
      <c r="D168" s="253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4">
        <v>63241</v>
      </c>
      <c r="B172" s="254" t="s">
        <v>585</v>
      </c>
      <c r="C172" s="254">
        <v>51081</v>
      </c>
      <c r="D172" s="254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3">
        <v>63414</v>
      </c>
      <c r="B173" s="253" t="s">
        <v>586</v>
      </c>
      <c r="C173" s="253">
        <v>52</v>
      </c>
      <c r="D173" s="253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4">
        <v>63623</v>
      </c>
      <c r="B178" s="254" t="s">
        <v>591</v>
      </c>
      <c r="C178" s="254">
        <v>52</v>
      </c>
      <c r="D178" s="254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3">
        <v>63812</v>
      </c>
      <c r="B179" s="253" t="s">
        <v>592</v>
      </c>
      <c r="C179" s="253">
        <v>561</v>
      </c>
      <c r="D179" s="253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3">
        <v>63812</v>
      </c>
      <c r="B180" s="253" t="s">
        <v>592</v>
      </c>
      <c r="C180" s="253">
        <v>562</v>
      </c>
      <c r="D180" s="253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3">
        <v>63812</v>
      </c>
      <c r="B181" s="253" t="s">
        <v>592</v>
      </c>
      <c r="C181" s="253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3">
        <v>63812</v>
      </c>
      <c r="B182" s="253" t="s">
        <v>592</v>
      </c>
      <c r="C182" s="253">
        <v>564</v>
      </c>
      <c r="D182" s="253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3">
        <v>63812</v>
      </c>
      <c r="B183" s="253" t="s">
        <v>592</v>
      </c>
      <c r="C183" s="253">
        <v>565</v>
      </c>
      <c r="D183" s="253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3">
        <v>63812</v>
      </c>
      <c r="B184" s="253" t="s">
        <v>592</v>
      </c>
      <c r="C184" s="253">
        <v>566</v>
      </c>
      <c r="D184" s="253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3">
        <v>63812</v>
      </c>
      <c r="B185" s="253" t="s">
        <v>592</v>
      </c>
      <c r="C185" s="253">
        <v>567</v>
      </c>
      <c r="D185" s="253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3">
        <v>63812</v>
      </c>
      <c r="B186" s="253" t="s">
        <v>592</v>
      </c>
      <c r="C186" s="253">
        <v>575</v>
      </c>
      <c r="D186" s="253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3">
        <v>63812</v>
      </c>
      <c r="B187" s="253" t="s">
        <v>592</v>
      </c>
      <c r="C187" s="253">
        <v>577</v>
      </c>
      <c r="D187" s="253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4">
        <v>63812</v>
      </c>
      <c r="B190" s="254" t="s">
        <v>592</v>
      </c>
      <c r="C190" s="254">
        <v>581</v>
      </c>
      <c r="D190" s="254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3">
        <v>63813</v>
      </c>
      <c r="B191" s="253" t="s">
        <v>593</v>
      </c>
      <c r="C191" s="253">
        <v>561</v>
      </c>
      <c r="D191" s="253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3">
        <v>562</v>
      </c>
      <c r="D192" s="253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3">
        <v>564</v>
      </c>
      <c r="D194" s="253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3">
        <v>565</v>
      </c>
      <c r="D195" s="253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3">
        <v>566</v>
      </c>
      <c r="D196" s="253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3">
        <v>567</v>
      </c>
      <c r="D197" s="253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3">
        <v>575</v>
      </c>
      <c r="D198" s="253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3">
        <v>577</v>
      </c>
      <c r="D199" s="253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3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3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4">
        <v>63813</v>
      </c>
      <c r="B202" s="254" t="s">
        <v>593</v>
      </c>
      <c r="C202" s="254">
        <v>581</v>
      </c>
      <c r="D202" s="254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3">
        <v>63814</v>
      </c>
      <c r="B203" s="253" t="s">
        <v>594</v>
      </c>
      <c r="C203" s="253">
        <v>561</v>
      </c>
      <c r="D203" s="253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3">
        <v>63814</v>
      </c>
      <c r="B204" s="253" t="s">
        <v>594</v>
      </c>
      <c r="C204" s="253">
        <v>562</v>
      </c>
      <c r="D204" s="253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3">
        <v>63814</v>
      </c>
      <c r="B205" s="253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3">
        <v>63814</v>
      </c>
      <c r="B206" s="253" t="s">
        <v>594</v>
      </c>
      <c r="C206" s="253">
        <v>564</v>
      </c>
      <c r="D206" s="253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3">
        <v>63814</v>
      </c>
      <c r="B207" s="253" t="s">
        <v>594</v>
      </c>
      <c r="C207" s="253">
        <v>565</v>
      </c>
      <c r="D207" s="253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3">
        <v>63814</v>
      </c>
      <c r="B208" s="253" t="s">
        <v>594</v>
      </c>
      <c r="C208" s="253">
        <v>566</v>
      </c>
      <c r="D208" s="253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3">
        <v>63814</v>
      </c>
      <c r="B209" s="253" t="s">
        <v>594</v>
      </c>
      <c r="C209" s="253">
        <v>567</v>
      </c>
      <c r="D209" s="253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3">
        <v>63814</v>
      </c>
      <c r="B210" s="253" t="s">
        <v>594</v>
      </c>
      <c r="C210" s="253">
        <v>575</v>
      </c>
      <c r="D210" s="253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3">
        <v>63814</v>
      </c>
      <c r="B211" s="253" t="s">
        <v>594</v>
      </c>
      <c r="C211" s="253">
        <v>577</v>
      </c>
      <c r="D211" s="253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3">
        <v>63814</v>
      </c>
      <c r="B212" s="253" t="s">
        <v>594</v>
      </c>
      <c r="C212" s="4">
        <v>578</v>
      </c>
      <c r="D212" s="253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3">
        <v>63814</v>
      </c>
      <c r="B213" s="253" t="s">
        <v>594</v>
      </c>
      <c r="C213" s="4">
        <v>579</v>
      </c>
      <c r="D213" s="253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4">
        <v>63814</v>
      </c>
      <c r="B214" s="254" t="s">
        <v>594</v>
      </c>
      <c r="C214" s="254">
        <v>581</v>
      </c>
      <c r="D214" s="254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3">
        <v>63822</v>
      </c>
      <c r="B215" s="253" t="s">
        <v>595</v>
      </c>
      <c r="C215" s="253">
        <v>561</v>
      </c>
      <c r="D215" s="253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3">
        <v>63822</v>
      </c>
      <c r="B216" s="253" t="s">
        <v>595</v>
      </c>
      <c r="C216" s="253">
        <v>562</v>
      </c>
      <c r="D216" s="253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3">
        <v>63822</v>
      </c>
      <c r="B217" s="253" t="s">
        <v>595</v>
      </c>
      <c r="C217" s="4">
        <v>563</v>
      </c>
      <c r="D217" s="253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3">
        <v>63822</v>
      </c>
      <c r="B218" s="253" t="s">
        <v>595</v>
      </c>
      <c r="C218" s="253">
        <v>564</v>
      </c>
      <c r="D218" s="253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3">
        <v>63822</v>
      </c>
      <c r="B219" s="253" t="s">
        <v>595</v>
      </c>
      <c r="C219" s="253">
        <v>565</v>
      </c>
      <c r="D219" s="253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3">
        <v>63822</v>
      </c>
      <c r="B220" s="253" t="s">
        <v>595</v>
      </c>
      <c r="C220" s="253">
        <v>566</v>
      </c>
      <c r="D220" s="253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3">
        <v>63822</v>
      </c>
      <c r="B221" s="253" t="s">
        <v>595</v>
      </c>
      <c r="C221" s="253">
        <v>567</v>
      </c>
      <c r="D221" s="253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3">
        <v>63822</v>
      </c>
      <c r="B222" s="253" t="s">
        <v>595</v>
      </c>
      <c r="C222" s="253">
        <v>575</v>
      </c>
      <c r="D222" s="253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3">
        <v>63822</v>
      </c>
      <c r="B223" s="253" t="s">
        <v>595</v>
      </c>
      <c r="C223" s="253">
        <v>577</v>
      </c>
      <c r="D223" s="253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3">
        <v>63822</v>
      </c>
      <c r="B224" s="253" t="s">
        <v>595</v>
      </c>
      <c r="C224" s="4">
        <v>578</v>
      </c>
      <c r="D224" s="253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3">
        <v>63822</v>
      </c>
      <c r="B225" s="253" t="s">
        <v>595</v>
      </c>
      <c r="C225" s="4">
        <v>579</v>
      </c>
      <c r="D225" s="253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4">
        <v>63822</v>
      </c>
      <c r="B226" s="254" t="s">
        <v>595</v>
      </c>
      <c r="C226" s="254">
        <v>581</v>
      </c>
      <c r="D226" s="254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3">
        <v>63823</v>
      </c>
      <c r="B227" s="253" t="s">
        <v>596</v>
      </c>
      <c r="C227" s="253">
        <v>561</v>
      </c>
      <c r="D227" s="253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3">
        <v>63823</v>
      </c>
      <c r="B228" s="253" t="s">
        <v>596</v>
      </c>
      <c r="C228" s="253">
        <v>562</v>
      </c>
      <c r="D228" s="253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3">
        <v>63823</v>
      </c>
      <c r="B229" s="253" t="s">
        <v>596</v>
      </c>
      <c r="C229" s="4">
        <v>563</v>
      </c>
      <c r="D229" s="253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3">
        <v>63823</v>
      </c>
      <c r="B230" s="253" t="s">
        <v>596</v>
      </c>
      <c r="C230" s="253">
        <v>564</v>
      </c>
      <c r="D230" s="253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3">
        <v>63823</v>
      </c>
      <c r="B231" s="253" t="s">
        <v>596</v>
      </c>
      <c r="C231" s="253">
        <v>565</v>
      </c>
      <c r="D231" s="253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3">
        <v>63823</v>
      </c>
      <c r="B232" s="253" t="s">
        <v>596</v>
      </c>
      <c r="C232" s="253">
        <v>566</v>
      </c>
      <c r="D232" s="253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3">
        <v>63823</v>
      </c>
      <c r="B233" s="253" t="s">
        <v>596</v>
      </c>
      <c r="C233" s="253">
        <v>567</v>
      </c>
      <c r="D233" s="253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3">
        <v>63823</v>
      </c>
      <c r="B234" s="253" t="s">
        <v>596</v>
      </c>
      <c r="C234" s="253">
        <v>575</v>
      </c>
      <c r="D234" s="253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3">
        <v>63823</v>
      </c>
      <c r="B235" s="253" t="s">
        <v>596</v>
      </c>
      <c r="C235" s="253">
        <v>577</v>
      </c>
      <c r="D235" s="253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3">
        <v>63823</v>
      </c>
      <c r="B236" s="253" t="s">
        <v>596</v>
      </c>
      <c r="C236" s="4">
        <v>578</v>
      </c>
      <c r="D236" s="253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3">
        <v>63823</v>
      </c>
      <c r="B237" s="253" t="s">
        <v>596</v>
      </c>
      <c r="C237" s="4">
        <v>579</v>
      </c>
      <c r="D237" s="253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4">
        <v>63823</v>
      </c>
      <c r="B238" s="254" t="s">
        <v>596</v>
      </c>
      <c r="C238" s="254">
        <v>581</v>
      </c>
      <c r="D238" s="254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3">
        <v>63824</v>
      </c>
      <c r="B239" s="253" t="s">
        <v>597</v>
      </c>
      <c r="C239" s="253">
        <v>561</v>
      </c>
      <c r="D239" s="253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3">
        <v>63824</v>
      </c>
      <c r="B240" s="253" t="s">
        <v>597</v>
      </c>
      <c r="C240" s="253">
        <v>562</v>
      </c>
      <c r="D240" s="253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3">
        <v>63824</v>
      </c>
      <c r="B241" s="253" t="s">
        <v>597</v>
      </c>
      <c r="C241" s="4">
        <v>563</v>
      </c>
      <c r="D241" s="253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3">
        <v>63824</v>
      </c>
      <c r="B242" s="253" t="s">
        <v>597</v>
      </c>
      <c r="C242" s="253">
        <v>564</v>
      </c>
      <c r="D242" s="253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3">
        <v>63824</v>
      </c>
      <c r="B243" s="253" t="s">
        <v>597</v>
      </c>
      <c r="C243" s="253">
        <v>565</v>
      </c>
      <c r="D243" s="253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3">
        <v>63824</v>
      </c>
      <c r="B244" s="253" t="s">
        <v>597</v>
      </c>
      <c r="C244" s="253">
        <v>566</v>
      </c>
      <c r="D244" s="253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3">
        <v>63824</v>
      </c>
      <c r="B245" s="253" t="s">
        <v>597</v>
      </c>
      <c r="C245" s="253">
        <v>567</v>
      </c>
      <c r="D245" s="253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3">
        <v>63824</v>
      </c>
      <c r="B246" s="253" t="s">
        <v>597</v>
      </c>
      <c r="C246" s="253">
        <v>575</v>
      </c>
      <c r="D246" s="253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3">
        <v>63824</v>
      </c>
      <c r="B247" s="253" t="s">
        <v>597</v>
      </c>
      <c r="C247" s="253">
        <v>577</v>
      </c>
      <c r="D247" s="253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3">
        <v>63824</v>
      </c>
      <c r="B248" s="253" t="s">
        <v>597</v>
      </c>
      <c r="C248" s="4">
        <v>578</v>
      </c>
      <c r="D248" s="253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3">
        <v>63824</v>
      </c>
      <c r="B249" s="253" t="s">
        <v>597</v>
      </c>
      <c r="C249" s="4">
        <v>579</v>
      </c>
      <c r="D249" s="253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4">
        <v>63824</v>
      </c>
      <c r="B250" s="254" t="s">
        <v>597</v>
      </c>
      <c r="C250" s="254">
        <v>581</v>
      </c>
      <c r="D250" s="254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3">
        <v>63911</v>
      </c>
      <c r="B251" s="253" t="s">
        <v>598</v>
      </c>
      <c r="C251" s="253">
        <v>5011</v>
      </c>
      <c r="D251" s="253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3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3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3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2">
        <v>63911</v>
      </c>
      <c r="B255" s="302" t="s">
        <v>598</v>
      </c>
      <c r="C255" s="302">
        <v>50810</v>
      </c>
      <c r="D255" s="302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3">
        <v>63921</v>
      </c>
      <c r="B256" s="253" t="s">
        <v>599</v>
      </c>
      <c r="C256" s="253">
        <v>5011</v>
      </c>
      <c r="D256" s="253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3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3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3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2">
        <v>63921</v>
      </c>
      <c r="B260" s="302" t="s">
        <v>599</v>
      </c>
      <c r="C260" s="302">
        <v>50810</v>
      </c>
      <c r="D260" s="302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3">
        <v>63931</v>
      </c>
      <c r="B261" s="253" t="s">
        <v>600</v>
      </c>
      <c r="C261" s="253">
        <v>5012</v>
      </c>
      <c r="D261" s="253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3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3">
        <v>561</v>
      </c>
      <c r="D265" s="253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3">
        <v>562</v>
      </c>
      <c r="D266" s="253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3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3">
        <v>564</v>
      </c>
      <c r="D268" s="253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3">
        <v>565</v>
      </c>
      <c r="D269" s="253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3">
        <v>566</v>
      </c>
      <c r="D270" s="253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3">
        <v>567</v>
      </c>
      <c r="D271" s="253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3">
        <v>575</v>
      </c>
      <c r="D272" s="253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3">
        <v>577</v>
      </c>
      <c r="D273" s="253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3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3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4">
        <v>63931</v>
      </c>
      <c r="B276" s="254" t="s">
        <v>600</v>
      </c>
      <c r="C276" s="254">
        <v>581</v>
      </c>
      <c r="D276" s="254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3">
        <v>63941</v>
      </c>
      <c r="B277" s="253" t="s">
        <v>601</v>
      </c>
      <c r="C277" s="253">
        <v>5012</v>
      </c>
      <c r="D277" s="253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3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3">
        <v>561</v>
      </c>
      <c r="D281" s="253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3">
        <v>562</v>
      </c>
      <c r="D282" s="253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3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3">
        <v>564</v>
      </c>
      <c r="D284" s="253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3">
        <v>565</v>
      </c>
      <c r="D285" s="253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3">
        <v>566</v>
      </c>
      <c r="D286" s="253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3">
        <v>567</v>
      </c>
      <c r="D287" s="253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3">
        <v>575</v>
      </c>
      <c r="D288" s="253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3">
        <v>577</v>
      </c>
      <c r="D289" s="253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3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3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4">
        <v>63941</v>
      </c>
      <c r="B292" s="254" t="s">
        <v>601</v>
      </c>
      <c r="C292" s="254">
        <v>581</v>
      </c>
      <c r="D292" s="254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3">
        <v>68191</v>
      </c>
      <c r="B293" s="253" t="s">
        <v>602</v>
      </c>
      <c r="C293" s="253">
        <v>43</v>
      </c>
      <c r="D293" s="253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128"/>
  <sheetViews>
    <sheetView zoomScaleNormal="100" workbookViewId="0">
      <pane xSplit="1" ySplit="3" topLeftCell="B38" activePane="bottomRight" state="frozen"/>
      <selection pane="topRight" activeCell="B1" sqref="B1"/>
      <selection pane="bottomLeft" activeCell="A4" sqref="A4"/>
      <selection pane="bottomRight" activeCell="D52" sqref="D52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40" t="s">
        <v>1305</v>
      </c>
      <c r="B2" s="241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8" t="s">
        <v>1378</v>
      </c>
      <c r="B47" s="249" t="s">
        <v>1379</v>
      </c>
      <c r="C47">
        <f t="shared" si="0"/>
        <v>11</v>
      </c>
    </row>
    <row r="48" spans="1:3">
      <c r="A48" s="248" t="s">
        <v>1380</v>
      </c>
      <c r="B48" s="249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8" t="s">
        <v>1382</v>
      </c>
      <c r="B50" s="249" t="s">
        <v>1383</v>
      </c>
      <c r="C50">
        <f t="shared" si="0"/>
        <v>11</v>
      </c>
    </row>
    <row r="51" spans="1:3">
      <c r="A51" s="248" t="s">
        <v>1384</v>
      </c>
      <c r="B51" s="249" t="s">
        <v>1385</v>
      </c>
      <c r="C51">
        <f t="shared" si="0"/>
        <v>11</v>
      </c>
    </row>
    <row r="52" spans="1:3">
      <c r="A52" s="248" t="s">
        <v>3185</v>
      </c>
      <c r="B52" s="249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8" t="s">
        <v>1387</v>
      </c>
      <c r="B54" s="249" t="s">
        <v>1388</v>
      </c>
      <c r="C54">
        <f t="shared" si="0"/>
        <v>11</v>
      </c>
    </row>
    <row r="55" spans="1:3">
      <c r="A55" s="248" t="s">
        <v>1389</v>
      </c>
      <c r="B55" s="249" t="s">
        <v>1390</v>
      </c>
      <c r="C55">
        <f t="shared" si="0"/>
        <v>11</v>
      </c>
    </row>
    <row r="56" spans="1:3">
      <c r="A56" s="248" t="s">
        <v>1391</v>
      </c>
      <c r="B56" s="249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8" t="s">
        <v>1393</v>
      </c>
      <c r="B59" s="249" t="s">
        <v>1379</v>
      </c>
      <c r="C59">
        <f t="shared" si="0"/>
        <v>11</v>
      </c>
    </row>
    <row r="60" spans="1:3" s="78" customFormat="1">
      <c r="A60" s="248" t="s">
        <v>1394</v>
      </c>
      <c r="B60" s="249" t="s">
        <v>1395</v>
      </c>
      <c r="C60">
        <f t="shared" si="0"/>
        <v>11</v>
      </c>
    </row>
    <row r="61" spans="1:3">
      <c r="A61" s="248" t="s">
        <v>1396</v>
      </c>
      <c r="B61" s="249" t="s">
        <v>1397</v>
      </c>
      <c r="C61">
        <f t="shared" si="0"/>
        <v>11</v>
      </c>
    </row>
    <row r="62" spans="1:3">
      <c r="A62" s="248" t="s">
        <v>1398</v>
      </c>
      <c r="B62" s="249" t="s">
        <v>1399</v>
      </c>
      <c r="C62">
        <f t="shared" si="0"/>
        <v>11</v>
      </c>
    </row>
    <row r="63" spans="1:3">
      <c r="A63" s="248" t="s">
        <v>1400</v>
      </c>
      <c r="B63" s="249" t="s">
        <v>1385</v>
      </c>
      <c r="C63">
        <f t="shared" si="0"/>
        <v>11</v>
      </c>
    </row>
    <row r="64" spans="1:3">
      <c r="A64" s="248" t="s">
        <v>1401</v>
      </c>
      <c r="B64" s="249" t="s">
        <v>1386</v>
      </c>
      <c r="C64">
        <f t="shared" si="0"/>
        <v>11</v>
      </c>
    </row>
    <row r="65" spans="1:3">
      <c r="A65" s="248" t="s">
        <v>1402</v>
      </c>
      <c r="B65" s="249" t="s">
        <v>1403</v>
      </c>
      <c r="C65">
        <f t="shared" si="0"/>
        <v>11</v>
      </c>
    </row>
    <row r="66" spans="1:3">
      <c r="A66" s="248" t="s">
        <v>1404</v>
      </c>
      <c r="B66" s="249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4" t="s">
        <v>5</v>
      </c>
      <c r="B1" s="234" t="s">
        <v>1752</v>
      </c>
      <c r="C1" s="234" t="s">
        <v>1753</v>
      </c>
      <c r="D1" s="234" t="s">
        <v>1754</v>
      </c>
      <c r="E1" s="234" t="s">
        <v>1755</v>
      </c>
      <c r="F1" s="234" t="s">
        <v>1756</v>
      </c>
      <c r="G1" s="234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32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3"/>
    </row>
    <row r="168" spans="1:9" s="232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3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I29" sqref="I29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6" t="s">
        <v>470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5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42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8">
        <f>IFERROR(VLOOKUP(G3,$T$6:$AA$500,2,FALSE),"")</f>
        <v>67111</v>
      </c>
      <c r="G3" s="198" t="s">
        <v>3197</v>
      </c>
      <c r="H3" s="199" t="str">
        <f>IFERROR(VLOOKUP(G3,$T$6:$AA$500,3,FALSE),"")</f>
        <v xml:space="preserve">Prihodi iz nadležnog proračuna za financiranje rashoda poslovanja </v>
      </c>
      <c r="I3" s="73">
        <v>9362857</v>
      </c>
      <c r="J3" s="73">
        <v>9668770</v>
      </c>
      <c r="K3" s="73">
        <v>9893417</v>
      </c>
      <c r="L3" s="243"/>
      <c r="M3" t="str">
        <f>IF(F3="","",'OPĆI DIO'!$C$1)</f>
        <v>2151 SVEUČILIŠTE U RIJECI - TEHNIČKI FAKULTET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581</v>
      </c>
      <c r="D4" s="197">
        <f t="shared" ref="D4:D67" si="1">IFERROR(VLOOKUP(G4,$T$6:$AA$500,4,FALSE),"")</f>
        <v>581</v>
      </c>
      <c r="E4" s="35" t="str">
        <f t="shared" ref="E4:E67" si="2">IFERROR(VLOOKUP(G4,$T$6:$AA$500,5,FALSE),"")</f>
        <v>Mehanizam za oporavak i otpornost – bespovratna sredstva – raspoloživ predujam ili unaprijed naplaćen prihod</v>
      </c>
      <c r="F4" s="268">
        <f t="shared" ref="F4:F67" si="3">IFERROR(VLOOKUP(G4,$T$6:$AA$500,2,FALSE),"")</f>
        <v>67111</v>
      </c>
      <c r="G4" s="198" t="s">
        <v>3198</v>
      </c>
      <c r="H4" s="199" t="str">
        <f t="shared" ref="H4:H67" si="4">IFERROR(VLOOKUP(G4,$T$6:$AA$500,3,FALSE),"")</f>
        <v xml:space="preserve">Prihodi iz nadležnog proračuna za financiranje rashoda poslovanja  </v>
      </c>
      <c r="I4" s="73">
        <v>606959</v>
      </c>
      <c r="J4" s="73">
        <v>381776</v>
      </c>
      <c r="K4" s="73">
        <v>299579</v>
      </c>
      <c r="L4" s="243"/>
      <c r="M4" t="str">
        <f>IF(F4="","",'OPĆI DIO'!$C$1)</f>
        <v>2151 SVEUČILIŠTE U RIJECI - TEHNIČKI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8">
        <f t="shared" si="3"/>
        <v>64131</v>
      </c>
      <c r="G5" s="198" t="s">
        <v>3204</v>
      </c>
      <c r="H5" s="199" t="str">
        <f t="shared" si="4"/>
        <v>Kamate na oročena sredstva</v>
      </c>
      <c r="I5" s="73">
        <v>56000</v>
      </c>
      <c r="J5" s="73">
        <v>60000</v>
      </c>
      <c r="K5" s="73">
        <v>60000</v>
      </c>
      <c r="L5" s="243"/>
      <c r="M5" t="str">
        <f>IF(F5="","",'OPĆI DIO'!$C$1)</f>
        <v>2151 SVEUČILIŠTE U RIJECI - TEHNIČKI FAKULTET</v>
      </c>
      <c r="N5" t="str">
        <f t="shared" si="5"/>
        <v>64</v>
      </c>
      <c r="O5" t="str">
        <f t="shared" si="6"/>
        <v>641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7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8">
        <f t="shared" si="3"/>
        <v>66151</v>
      </c>
      <c r="G6" s="198" t="s">
        <v>3205</v>
      </c>
      <c r="H6" s="199" t="str">
        <f t="shared" si="4"/>
        <v>Prihodi od pruženih usluga</v>
      </c>
      <c r="I6" s="73">
        <v>265000</v>
      </c>
      <c r="J6" s="73">
        <v>300000</v>
      </c>
      <c r="K6" s="73">
        <v>320000</v>
      </c>
      <c r="L6" s="243"/>
      <c r="M6" t="str">
        <f>IF(F6="","",'OPĆI DIO'!$C$1)</f>
        <v>2151 SVEUČILIŠTE U RIJECI - TEHNIČKI FAKULTET</v>
      </c>
      <c r="N6" t="str">
        <f>LEFT(F6,2)</f>
        <v>66</v>
      </c>
      <c r="O6" t="str">
        <f t="shared" si="6"/>
        <v>661</v>
      </c>
      <c r="P6">
        <v>11</v>
      </c>
      <c r="Q6" t="s">
        <v>491</v>
      </c>
      <c r="R6">
        <v>11</v>
      </c>
      <c r="T6" t="str">
        <f>U6&amp;"-"&amp;W6</f>
        <v>67111-11</v>
      </c>
      <c r="U6" s="255">
        <v>67111</v>
      </c>
      <c r="V6" s="255" t="s">
        <v>492</v>
      </c>
      <c r="W6" s="255">
        <v>11</v>
      </c>
      <c r="X6" s="255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43</v>
      </c>
      <c r="D7" s="197">
        <f t="shared" si="1"/>
        <v>43</v>
      </c>
      <c r="E7" s="35" t="str">
        <f t="shared" si="2"/>
        <v>Ostali prihodi za posebne namjene</v>
      </c>
      <c r="F7" s="268">
        <f t="shared" si="3"/>
        <v>65264</v>
      </c>
      <c r="G7" s="198" t="s">
        <v>3206</v>
      </c>
      <c r="H7" s="199" t="str">
        <f t="shared" si="4"/>
        <v>Sufinanciranje cijene usluge, participacije i slično</v>
      </c>
      <c r="I7" s="73">
        <v>583000</v>
      </c>
      <c r="J7" s="73">
        <v>580000</v>
      </c>
      <c r="K7" s="73">
        <v>590000</v>
      </c>
      <c r="L7" s="243"/>
      <c r="M7" t="str">
        <f>IF(F7="","",'OPĆI DIO'!$C$1)</f>
        <v>2151 SVEUČILIŠTE U RIJECI - TEHNIČKI FAKULTET</v>
      </c>
      <c r="N7" t="str">
        <f t="shared" si="5"/>
        <v>65</v>
      </c>
      <c r="O7" t="str">
        <f t="shared" si="6"/>
        <v>652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5">
        <v>67111</v>
      </c>
      <c r="V7" s="255" t="s">
        <v>494</v>
      </c>
      <c r="W7" s="255">
        <v>12</v>
      </c>
      <c r="X7" s="255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43</v>
      </c>
      <c r="D8" s="197">
        <f t="shared" si="1"/>
        <v>43</v>
      </c>
      <c r="E8" s="35" t="str">
        <f t="shared" si="2"/>
        <v>Ostali prihodi za posebne namjene</v>
      </c>
      <c r="F8" s="268">
        <f t="shared" si="3"/>
        <v>65268</v>
      </c>
      <c r="G8" s="198" t="s">
        <v>3207</v>
      </c>
      <c r="H8" s="199" t="str">
        <f t="shared" si="4"/>
        <v>Ostali prihodi za posebne namjene</v>
      </c>
      <c r="I8" s="73">
        <v>5000</v>
      </c>
      <c r="J8" s="73">
        <v>5000</v>
      </c>
      <c r="K8" s="73">
        <v>5000</v>
      </c>
      <c r="L8" s="243"/>
      <c r="M8" t="str">
        <f>IF(F8="","",'OPĆI DIO'!$C$1)</f>
        <v>2151 SVEUČILIŠTE U RIJECI - TEHNIČKI FAKULTET</v>
      </c>
      <c r="N8" t="str">
        <f t="shared" si="5"/>
        <v>65</v>
      </c>
      <c r="O8" t="str">
        <f t="shared" si="6"/>
        <v>652</v>
      </c>
      <c r="P8">
        <v>31</v>
      </c>
      <c r="Q8" t="s">
        <v>495</v>
      </c>
      <c r="R8">
        <v>31</v>
      </c>
      <c r="T8" t="str">
        <f t="shared" si="7"/>
        <v>67111-531</v>
      </c>
      <c r="U8" s="255">
        <v>67111</v>
      </c>
      <c r="V8" s="255" t="s">
        <v>494</v>
      </c>
      <c r="W8" s="255">
        <v>531</v>
      </c>
      <c r="X8" s="255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5043</v>
      </c>
      <c r="D9" s="197">
        <f t="shared" si="1"/>
        <v>5043</v>
      </c>
      <c r="E9" s="35" t="str">
        <f t="shared" si="2"/>
        <v>5043 Pomoći iz državnog proračuna kroz ostale prihode za posebne namjene</v>
      </c>
      <c r="F9" s="268">
        <f t="shared" si="3"/>
        <v>63911</v>
      </c>
      <c r="G9" s="198" t="s">
        <v>3208</v>
      </c>
      <c r="H9" s="199" t="str">
        <f t="shared" si="4"/>
        <v>Tekući prijenosi između proračunskih korisnika istog proračuna</v>
      </c>
      <c r="I9" s="73">
        <v>10300</v>
      </c>
      <c r="J9" s="73">
        <v>10300</v>
      </c>
      <c r="K9" s="73">
        <v>10300</v>
      </c>
      <c r="L9" s="243" t="s">
        <v>3203</v>
      </c>
      <c r="M9" t="str">
        <f>IF(F9="","",'OPĆI DIO'!$C$1)</f>
        <v>2151 SVEUČILIŠTE U RIJECI - TEHNIČKI FAKULTET</v>
      </c>
      <c r="N9" t="str">
        <f t="shared" si="5"/>
        <v>63</v>
      </c>
      <c r="O9" t="str">
        <f t="shared" si="6"/>
        <v>639</v>
      </c>
      <c r="P9">
        <v>41</v>
      </c>
      <c r="Q9" t="s">
        <v>497</v>
      </c>
      <c r="R9">
        <v>41</v>
      </c>
      <c r="T9" t="str">
        <f t="shared" si="7"/>
        <v>67111-532</v>
      </c>
      <c r="U9" s="255">
        <v>67111</v>
      </c>
      <c r="V9" s="255" t="s">
        <v>494</v>
      </c>
      <c r="W9" s="255">
        <v>532</v>
      </c>
      <c r="X9" s="255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5011</v>
      </c>
      <c r="D10" s="197">
        <f t="shared" si="1"/>
        <v>5011</v>
      </c>
      <c r="E10" s="35" t="str">
        <f t="shared" si="2"/>
        <v>5011 Pomoći iz državnog proračuna kroz opće prihode i primitke</v>
      </c>
      <c r="F10" s="268">
        <f t="shared" si="3"/>
        <v>63911</v>
      </c>
      <c r="G10" s="43" t="s">
        <v>3209</v>
      </c>
      <c r="H10" s="199" t="str">
        <f t="shared" si="4"/>
        <v>Tekući prijenosi između proračunskih korisnika istog proračuna</v>
      </c>
      <c r="I10" s="73">
        <v>342705</v>
      </c>
      <c r="J10" s="73">
        <v>299286</v>
      </c>
      <c r="K10" s="73">
        <v>229465</v>
      </c>
      <c r="L10" s="243" t="s">
        <v>3221</v>
      </c>
      <c r="M10" t="str">
        <f>IF(F10="","",'OPĆI DIO'!$C$1)</f>
        <v>2151 SVEUČILIŠTE U RIJECI - TEHNIČKI FAKULTET</v>
      </c>
      <c r="N10" t="str">
        <f t="shared" si="5"/>
        <v>63</v>
      </c>
      <c r="O10" t="str">
        <f t="shared" si="6"/>
        <v>639</v>
      </c>
      <c r="P10">
        <v>43</v>
      </c>
      <c r="Q10" t="s">
        <v>499</v>
      </c>
      <c r="R10">
        <v>43</v>
      </c>
      <c r="T10" t="str">
        <f t="shared" si="7"/>
        <v>67111-54</v>
      </c>
      <c r="U10" s="255">
        <v>67111</v>
      </c>
      <c r="V10" s="255" t="s">
        <v>494</v>
      </c>
      <c r="W10" s="255">
        <v>54</v>
      </c>
      <c r="X10" s="255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581</v>
      </c>
      <c r="D11" s="197">
        <f t="shared" si="1"/>
        <v>581</v>
      </c>
      <c r="E11" s="35" t="str">
        <f t="shared" si="2"/>
        <v>Mehanizam za oporavak i otpornost – bespovratna sredstva – raspoloživ predujam ili unaprijed naplaćen prihod</v>
      </c>
      <c r="F11" s="268">
        <f t="shared" si="3"/>
        <v>63931</v>
      </c>
      <c r="G11" s="43" t="s">
        <v>3210</v>
      </c>
      <c r="H11" s="199" t="str">
        <f t="shared" si="4"/>
        <v>Tekući prijenosi između proračunskih korisnika istog proračuna temeljem prijenosa EU sredstava</v>
      </c>
      <c r="I11" s="73">
        <v>71600</v>
      </c>
      <c r="J11" s="73">
        <v>0</v>
      </c>
      <c r="K11" s="73">
        <v>0</v>
      </c>
      <c r="L11" s="243" t="s">
        <v>3221</v>
      </c>
      <c r="M11" t="str">
        <f>IF(F11="","",'OPĆI DIO'!$C$1)</f>
        <v>2151 SVEUČILIŠTE U RIJECI - TEHNIČKI FAKULTET</v>
      </c>
      <c r="N11" t="str">
        <f t="shared" si="5"/>
        <v>63</v>
      </c>
      <c r="O11" t="str">
        <f t="shared" si="6"/>
        <v>639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5">
        <v>67111</v>
      </c>
      <c r="V11" s="255" t="s">
        <v>494</v>
      </c>
      <c r="W11" s="255">
        <v>561</v>
      </c>
      <c r="X11" s="255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52</v>
      </c>
      <c r="D12" s="197">
        <f t="shared" si="1"/>
        <v>52</v>
      </c>
      <c r="E12" s="35" t="str">
        <f t="shared" si="2"/>
        <v>Ostale pomoći</v>
      </c>
      <c r="F12" s="268">
        <f t="shared" si="3"/>
        <v>63415</v>
      </c>
      <c r="G12" s="43" t="s">
        <v>3211</v>
      </c>
      <c r="H12" s="199" t="str">
        <f t="shared" si="4"/>
        <v>Tekuće pomoći od ostalih izvanproračunskih korisnika državnog proračuna</v>
      </c>
      <c r="I12" s="73">
        <v>90304</v>
      </c>
      <c r="J12" s="73">
        <v>0</v>
      </c>
      <c r="K12" s="73">
        <v>0</v>
      </c>
      <c r="L12" s="243"/>
      <c r="M12" t="str">
        <f>IF(F12="","",'OPĆI DIO'!$C$1)</f>
        <v>2151 SVEUČILIŠTE U RIJECI - TEHNIČKI FAKULTET</v>
      </c>
      <c r="N12" t="str">
        <f t="shared" si="5"/>
        <v>63</v>
      </c>
      <c r="O12" t="str">
        <f t="shared" si="6"/>
        <v>634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5">
        <v>67111</v>
      </c>
      <c r="V12" s="255" t="s">
        <v>494</v>
      </c>
      <c r="W12" s="255">
        <v>562</v>
      </c>
      <c r="X12" s="255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61</v>
      </c>
      <c r="D13" s="197">
        <f t="shared" si="1"/>
        <v>61</v>
      </c>
      <c r="E13" s="35" t="str">
        <f t="shared" si="2"/>
        <v>Donacije</v>
      </c>
      <c r="F13" s="268">
        <f t="shared" si="3"/>
        <v>66312</v>
      </c>
      <c r="G13" s="43" t="s">
        <v>3212</v>
      </c>
      <c r="H13" s="199" t="str">
        <f t="shared" si="4"/>
        <v>Tekuće donacije od neprofitnih organizacija</v>
      </c>
      <c r="I13" s="73">
        <v>1000</v>
      </c>
      <c r="J13" s="73">
        <v>1000</v>
      </c>
      <c r="K13" s="73">
        <v>1000</v>
      </c>
      <c r="L13" s="243"/>
      <c r="M13" t="str">
        <f>IF(F13="","",'OPĆI DIO'!$C$1)</f>
        <v>2151 SVEUČILIŠTE U RIJECI - TEHNIČKI FAKULTET</v>
      </c>
      <c r="N13" t="str">
        <f t="shared" si="5"/>
        <v>66</v>
      </c>
      <c r="O13" t="str">
        <f t="shared" si="6"/>
        <v>663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5">
        <v>67111</v>
      </c>
      <c r="V13" s="255" t="s">
        <v>494</v>
      </c>
      <c r="W13" s="255">
        <v>563</v>
      </c>
      <c r="X13" s="255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>08006</v>
      </c>
      <c r="B14" s="36" t="str">
        <f>IF(F14="","",VLOOKUP('OPĆI DIO'!$C$1,'OPĆI DIO'!$N$4:$W$137,9,FALSE))</f>
        <v>Sveučilišta i veleučilišta u Republici Hrvatskoj</v>
      </c>
      <c r="C14" s="197">
        <f t="shared" si="0"/>
        <v>61</v>
      </c>
      <c r="D14" s="197">
        <f t="shared" si="1"/>
        <v>61</v>
      </c>
      <c r="E14" s="35" t="str">
        <f t="shared" si="2"/>
        <v>Donacije</v>
      </c>
      <c r="F14" s="268">
        <f t="shared" si="3"/>
        <v>66313</v>
      </c>
      <c r="G14" s="43" t="s">
        <v>3213</v>
      </c>
      <c r="H14" s="199" t="str">
        <f t="shared" si="4"/>
        <v>Tekuće donacije od trgovačkih društava</v>
      </c>
      <c r="I14" s="73">
        <v>10000</v>
      </c>
      <c r="J14" s="73">
        <v>10000</v>
      </c>
      <c r="K14" s="73">
        <v>10000</v>
      </c>
      <c r="L14" s="243"/>
      <c r="M14" t="str">
        <f>IF(F14="","",'OPĆI DIO'!$C$1)</f>
        <v>2151 SVEUČILIŠTE U RIJECI - TEHNIČKI FAKULTET</v>
      </c>
      <c r="N14" t="str">
        <f t="shared" si="5"/>
        <v>66</v>
      </c>
      <c r="O14" t="str">
        <f t="shared" si="6"/>
        <v>663</v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5">
        <v>67111</v>
      </c>
      <c r="V14" s="255" t="s">
        <v>494</v>
      </c>
      <c r="W14" s="255">
        <v>564</v>
      </c>
      <c r="X14" s="255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61</v>
      </c>
      <c r="D15" s="197">
        <f t="shared" si="1"/>
        <v>61</v>
      </c>
      <c r="E15" s="35" t="str">
        <f t="shared" si="2"/>
        <v>Donacije</v>
      </c>
      <c r="F15" s="268">
        <f t="shared" si="3"/>
        <v>66323</v>
      </c>
      <c r="G15" s="43" t="s">
        <v>3214</v>
      </c>
      <c r="H15" s="199" t="str">
        <f t="shared" si="4"/>
        <v>Kapitalne donacije od trgovačkih društava</v>
      </c>
      <c r="I15" s="73">
        <v>10000</v>
      </c>
      <c r="J15" s="73">
        <v>10000</v>
      </c>
      <c r="K15" s="73">
        <v>10000</v>
      </c>
      <c r="L15" s="243"/>
      <c r="M15" t="str">
        <f>IF(F15="","",'OPĆI DIO'!$C$1)</f>
        <v>2151 SVEUČILIŠTE U RIJECI - TEHNIČKI FAKULTET</v>
      </c>
      <c r="N15" t="str">
        <f t="shared" si="5"/>
        <v>66</v>
      </c>
      <c r="O15" t="str">
        <f t="shared" si="6"/>
        <v>663</v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5">
        <v>67111</v>
      </c>
      <c r="V15" s="255" t="s">
        <v>494</v>
      </c>
      <c r="W15" s="255">
        <v>565</v>
      </c>
      <c r="X15" s="255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8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3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5">
        <v>67111</v>
      </c>
      <c r="V16" s="255" t="s">
        <v>494</v>
      </c>
      <c r="W16" s="255">
        <v>566</v>
      </c>
      <c r="X16" s="255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>08006</v>
      </c>
      <c r="B17" s="36" t="str">
        <f>IF(F17="","",VLOOKUP('OPĆI DIO'!$C$1,'OPĆI DIO'!$N$4:$W$137,9,FALSE))</f>
        <v>Sveučilišta i veleučilišta u Republici Hrvatskoj</v>
      </c>
      <c r="C17" s="197">
        <f t="shared" si="0"/>
        <v>50815</v>
      </c>
      <c r="D17" s="197">
        <f t="shared" si="1"/>
        <v>50815</v>
      </c>
      <c r="E17" s="35" t="str">
        <f t="shared" si="2"/>
        <v>50815 Pomoći iz državnog proračuna kroz namjenske primitke od zaduživanja – NPOO</v>
      </c>
      <c r="F17" s="268">
        <f t="shared" si="3"/>
        <v>63941</v>
      </c>
      <c r="G17" s="198" t="s">
        <v>3215</v>
      </c>
      <c r="H17" s="199" t="str">
        <f t="shared" si="4"/>
        <v>Kapitalni prijenosi između proračunskih korisnika istog proračuna</v>
      </c>
      <c r="I17" s="73">
        <v>5955210</v>
      </c>
      <c r="J17" s="73">
        <v>0</v>
      </c>
      <c r="K17" s="73">
        <v>0</v>
      </c>
      <c r="L17" s="243" t="s">
        <v>3222</v>
      </c>
      <c r="M17" t="str">
        <f>IF(F17="","",'OPĆI DIO'!$C$1)</f>
        <v>2151 SVEUČILIŠTE U RIJECI - TEHNIČKI FAKULTET</v>
      </c>
      <c r="N17" t="str">
        <f t="shared" si="5"/>
        <v>63</v>
      </c>
      <c r="O17" t="str">
        <f t="shared" si="6"/>
        <v>639</v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5">
        <v>67111</v>
      </c>
      <c r="V17" s="255" t="s">
        <v>494</v>
      </c>
      <c r="W17" s="255">
        <v>567</v>
      </c>
      <c r="X17" s="255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>08006</v>
      </c>
      <c r="B18" s="36" t="str">
        <f>IF(F18="","",VLOOKUP('OPĆI DIO'!$C$1,'OPĆI DIO'!$N$4:$W$137,9,FALSE))</f>
        <v>Sveučilišta i veleučilišta u Republici Hrvatskoj</v>
      </c>
      <c r="C18" s="197">
        <f t="shared" si="0"/>
        <v>810</v>
      </c>
      <c r="D18" s="197">
        <f t="shared" si="1"/>
        <v>810</v>
      </c>
      <c r="E18" s="35" t="str">
        <f t="shared" si="2"/>
        <v>Namjenski primici od zaduživanja – ostali</v>
      </c>
      <c r="F18" s="268">
        <f t="shared" si="3"/>
        <v>84222</v>
      </c>
      <c r="G18" s="198" t="s">
        <v>3216</v>
      </c>
      <c r="H18" s="199" t="str">
        <f t="shared" si="4"/>
        <v>Primljeni krediti od kreditnih institucija u javnom sektoru - dugoročni</v>
      </c>
      <c r="I18" s="73">
        <v>0</v>
      </c>
      <c r="J18" s="73">
        <v>0</v>
      </c>
      <c r="K18" s="73">
        <v>0</v>
      </c>
      <c r="L18" s="243"/>
      <c r="M18" t="str">
        <f>IF(F18="","",'OPĆI DIO'!$C$1)</f>
        <v>2151 SVEUČILIŠTE U RIJECI - TEHNIČKI FAKULTET</v>
      </c>
      <c r="N18" t="str">
        <f t="shared" si="5"/>
        <v>84</v>
      </c>
      <c r="O18" t="str">
        <f t="shared" si="6"/>
        <v>842</v>
      </c>
      <c r="P18" s="251">
        <v>51</v>
      </c>
      <c r="Q18" s="251" t="s">
        <v>515</v>
      </c>
      <c r="R18" s="251">
        <v>51</v>
      </c>
      <c r="T18" t="str">
        <f t="shared" si="7"/>
        <v>67111-575</v>
      </c>
      <c r="U18" s="255">
        <v>67111</v>
      </c>
      <c r="V18" s="255" t="s">
        <v>494</v>
      </c>
      <c r="W18" s="255">
        <v>575</v>
      </c>
      <c r="X18" s="255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8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3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2">
        <v>11</v>
      </c>
      <c r="Q19" s="252" t="s">
        <v>517</v>
      </c>
      <c r="R19" s="252">
        <v>11</v>
      </c>
      <c r="T19" t="str">
        <f t="shared" si="7"/>
        <v>67111-577</v>
      </c>
      <c r="U19" s="255">
        <v>67111</v>
      </c>
      <c r="V19" s="255" t="s">
        <v>494</v>
      </c>
      <c r="W19" s="255">
        <v>577</v>
      </c>
      <c r="X19" s="255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>08006</v>
      </c>
      <c r="B20" s="36" t="str">
        <f>IF(F20="","",VLOOKUP('OPĆI DIO'!$C$1,'OPĆI DIO'!$N$4:$W$137,9,FALSE))</f>
        <v>Sveučilišta i veleučilišta u Republici Hrvatskoj</v>
      </c>
      <c r="C20" s="197">
        <f t="shared" si="0"/>
        <v>581</v>
      </c>
      <c r="D20" s="197">
        <f t="shared" si="1"/>
        <v>581</v>
      </c>
      <c r="E20" s="35" t="str">
        <f t="shared" si="2"/>
        <v>Mehanizam za oporavak i otpornost – bespovratna sredstva – raspoloživ predujam ili unaprijed naplaćen prihod</v>
      </c>
      <c r="F20" s="268">
        <f t="shared" si="3"/>
        <v>67111</v>
      </c>
      <c r="G20" s="198" t="s">
        <v>3198</v>
      </c>
      <c r="H20" s="199" t="str">
        <f t="shared" si="4"/>
        <v xml:space="preserve">Prihodi iz nadležnog proračuna za financiranje rashoda poslovanja  </v>
      </c>
      <c r="I20" s="73">
        <v>93883</v>
      </c>
      <c r="J20" s="73">
        <v>0</v>
      </c>
      <c r="K20" s="73">
        <v>0</v>
      </c>
      <c r="L20" s="243"/>
      <c r="M20" t="str">
        <f>IF(F20="","",'OPĆI DIO'!$C$1)</f>
        <v>2151 SVEUČILIŠTE U RIJECI - TEHNIČKI FAKULTET</v>
      </c>
      <c r="N20" t="str">
        <f t="shared" si="5"/>
        <v>67</v>
      </c>
      <c r="O20" t="str">
        <f t="shared" si="6"/>
        <v>671</v>
      </c>
      <c r="P20" s="251">
        <v>31</v>
      </c>
      <c r="Q20" s="251" t="s">
        <v>519</v>
      </c>
      <c r="R20" s="251">
        <v>31</v>
      </c>
      <c r="T20" t="str">
        <f t="shared" si="7"/>
        <v>67111-578</v>
      </c>
      <c r="U20" s="255">
        <v>67111</v>
      </c>
      <c r="V20" s="255" t="s">
        <v>494</v>
      </c>
      <c r="W20" s="255">
        <v>578</v>
      </c>
      <c r="X20" s="255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>08006</v>
      </c>
      <c r="B21" s="36" t="str">
        <f>IF(F21="","",VLOOKUP('OPĆI DIO'!$C$1,'OPĆI DIO'!$N$4:$W$137,9,FALSE))</f>
        <v>Sveučilišta i veleučilišta u Republici Hrvatskoj</v>
      </c>
      <c r="C21" s="197">
        <f t="shared" si="0"/>
        <v>581</v>
      </c>
      <c r="D21" s="197">
        <f t="shared" si="1"/>
        <v>581</v>
      </c>
      <c r="E21" s="35" t="str">
        <f t="shared" si="2"/>
        <v>Mehanizam za oporavak i otpornost – bespovratna sredstva – raspoloživ predujam ili unaprijed naplaćen prihod</v>
      </c>
      <c r="F21" s="268">
        <f t="shared" si="3"/>
        <v>67111</v>
      </c>
      <c r="G21" s="198" t="s">
        <v>3198</v>
      </c>
      <c r="H21" s="199" t="str">
        <f t="shared" si="4"/>
        <v xml:space="preserve">Prihodi iz nadležnog proračuna za financiranje rashoda poslovanja  </v>
      </c>
      <c r="I21" s="73">
        <v>28766</v>
      </c>
      <c r="J21" s="73">
        <v>0</v>
      </c>
      <c r="K21" s="73">
        <v>0</v>
      </c>
      <c r="L21" s="243"/>
      <c r="M21" t="str">
        <f>IF(F21="","",'OPĆI DIO'!$C$1)</f>
        <v>2151 SVEUČILIŠTE U RIJECI - TEHNIČKI FAKULTET</v>
      </c>
      <c r="N21" t="str">
        <f t="shared" si="5"/>
        <v>67</v>
      </c>
      <c r="O21" t="str">
        <f t="shared" si="6"/>
        <v>671</v>
      </c>
      <c r="P21" s="251">
        <v>43</v>
      </c>
      <c r="Q21" s="251" t="s">
        <v>521</v>
      </c>
      <c r="R21" s="251">
        <v>43</v>
      </c>
      <c r="T21" t="str">
        <f t="shared" si="7"/>
        <v>67111-579</v>
      </c>
      <c r="U21" s="255">
        <v>67111</v>
      </c>
      <c r="V21" s="255" t="s">
        <v>494</v>
      </c>
      <c r="W21" s="255">
        <v>579</v>
      </c>
      <c r="X21" s="255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8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3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1">
        <v>81</v>
      </c>
      <c r="Q22" s="251" t="s">
        <v>523</v>
      </c>
      <c r="R22" s="251">
        <v>81</v>
      </c>
      <c r="T22" t="str">
        <f t="shared" si="7"/>
        <v>67111-581</v>
      </c>
      <c r="U22" s="255">
        <v>67111</v>
      </c>
      <c r="V22" s="255" t="s">
        <v>494</v>
      </c>
      <c r="W22" s="255">
        <v>581</v>
      </c>
      <c r="X22" s="255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>08006</v>
      </c>
      <c r="B23" s="36" t="str">
        <f>IF(F23="","",VLOOKUP('OPĆI DIO'!$C$1,'OPĆI DIO'!$N$4:$W$137,9,FALSE))</f>
        <v>Sveučilišta i veleučilišta u Republici Hrvatskoj</v>
      </c>
      <c r="C23" s="197">
        <f t="shared" si="0"/>
        <v>11</v>
      </c>
      <c r="D23" s="197">
        <f t="shared" si="1"/>
        <v>11</v>
      </c>
      <c r="E23" s="35" t="str">
        <f t="shared" si="2"/>
        <v>Opći prihodi i primici</v>
      </c>
      <c r="F23" s="268">
        <f t="shared" si="3"/>
        <v>67111</v>
      </c>
      <c r="G23" s="198" t="s">
        <v>3197</v>
      </c>
      <c r="H23" s="199" t="str">
        <f t="shared" si="4"/>
        <v xml:space="preserve">Prihodi iz nadležnog proračuna za financiranje rashoda poslovanja </v>
      </c>
      <c r="I23" s="73">
        <v>0</v>
      </c>
      <c r="J23" s="73">
        <v>0</v>
      </c>
      <c r="K23" s="73">
        <v>0</v>
      </c>
      <c r="L23" s="243"/>
      <c r="M23" t="str">
        <f>IF(F23="","",'OPĆI DIO'!$C$1)</f>
        <v>2151 SVEUČILIŠTE U RIJECI - TEHNIČKI FAKULTET</v>
      </c>
      <c r="N23" t="str">
        <f t="shared" si="5"/>
        <v>67</v>
      </c>
      <c r="O23" t="str">
        <f t="shared" si="6"/>
        <v>671</v>
      </c>
      <c r="P23">
        <v>52</v>
      </c>
      <c r="Q23" t="s">
        <v>525</v>
      </c>
      <c r="R23">
        <v>52</v>
      </c>
      <c r="T23" t="str">
        <f t="shared" si="7"/>
        <v>67111-815</v>
      </c>
      <c r="U23" s="257">
        <v>67111</v>
      </c>
      <c r="V23" s="257" t="s">
        <v>494</v>
      </c>
      <c r="W23" s="257">
        <v>815</v>
      </c>
      <c r="X23" s="257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8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3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8" t="str">
        <f t="shared" si="7"/>
        <v>67121-11</v>
      </c>
      <c r="U24" s="258">
        <v>67121</v>
      </c>
      <c r="V24" s="258" t="s">
        <v>527</v>
      </c>
      <c r="W24" s="258">
        <v>11</v>
      </c>
      <c r="X24" s="258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>08006</v>
      </c>
      <c r="B25" s="36" t="str">
        <f>IF(F25="","",VLOOKUP('OPĆI DIO'!$C$1,'OPĆI DIO'!$N$4:$W$137,9,FALSE))</f>
        <v>Sveučilišta i veleučilišta u Republici Hrvatskoj</v>
      </c>
      <c r="C25" s="197">
        <f t="shared" si="0"/>
        <v>51000</v>
      </c>
      <c r="D25" s="197">
        <f t="shared" si="1"/>
        <v>51000</v>
      </c>
      <c r="E25" s="35" t="str">
        <f t="shared" si="2"/>
        <v>51000 Programi Unije – raspoloživ predujam</v>
      </c>
      <c r="F25" s="268">
        <f t="shared" si="3"/>
        <v>63231</v>
      </c>
      <c r="G25" s="198" t="s">
        <v>3217</v>
      </c>
      <c r="H25" s="199" t="str">
        <f t="shared" si="4"/>
        <v xml:space="preserve">Tekuće pomoći od institucija i tijela EU   </v>
      </c>
      <c r="I25" s="73">
        <v>225166</v>
      </c>
      <c r="J25" s="73">
        <v>179552</v>
      </c>
      <c r="K25" s="73">
        <v>59536</v>
      </c>
      <c r="L25" s="243"/>
      <c r="M25" t="str">
        <f>IF(F25="","",'OPĆI DIO'!$C$1)</f>
        <v>2151 SVEUČILIŠTE U RIJECI - TEHNIČKI FAKULTET</v>
      </c>
      <c r="N25" t="str">
        <f t="shared" si="5"/>
        <v>63</v>
      </c>
      <c r="O25" t="str">
        <f t="shared" si="6"/>
        <v>632</v>
      </c>
      <c r="P25">
        <v>532</v>
      </c>
      <c r="Q25" t="s">
        <v>498</v>
      </c>
      <c r="R25">
        <v>53</v>
      </c>
      <c r="T25" s="278" t="str">
        <f t="shared" si="7"/>
        <v>67121-12</v>
      </c>
      <c r="U25" s="256">
        <v>67121</v>
      </c>
      <c r="V25" s="256" t="s">
        <v>527</v>
      </c>
      <c r="W25" s="256">
        <v>12</v>
      </c>
      <c r="X25" s="256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8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3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8" t="str">
        <f t="shared" si="7"/>
        <v>67121-531</v>
      </c>
      <c r="U26" s="256">
        <v>67121</v>
      </c>
      <c r="V26" s="256" t="s">
        <v>527</v>
      </c>
      <c r="W26" s="256">
        <v>531</v>
      </c>
      <c r="X26" s="256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>08006</v>
      </c>
      <c r="B27" s="36" t="str">
        <f>IF(F27="","",VLOOKUP('OPĆI DIO'!$C$1,'OPĆI DIO'!$N$4:$W$137,9,FALSE))</f>
        <v>Sveučilišta i veleučilišta u Republici Hrvatskoj</v>
      </c>
      <c r="C27" s="197">
        <f t="shared" si="0"/>
        <v>561</v>
      </c>
      <c r="D27" s="197">
        <f t="shared" si="1"/>
        <v>561</v>
      </c>
      <c r="E27" s="35" t="str">
        <f t="shared" si="2"/>
        <v>Europski socijalni fond plus – predfinanciranje iz izvora 11 Opći prihodi i primici</v>
      </c>
      <c r="F27" s="268">
        <f t="shared" si="3"/>
        <v>66312</v>
      </c>
      <c r="G27" s="198" t="s">
        <v>3218</v>
      </c>
      <c r="H27" s="199" t="str">
        <f t="shared" si="4"/>
        <v>Tekuće donacije od neprofitnih organizacija</v>
      </c>
      <c r="I27" s="73">
        <v>23000</v>
      </c>
      <c r="J27" s="73">
        <v>4074</v>
      </c>
      <c r="K27" s="73">
        <v>0</v>
      </c>
      <c r="L27" s="243"/>
      <c r="M27" t="str">
        <f>IF(F27="","",'OPĆI DIO'!$C$1)</f>
        <v>2151 SVEUČILIŠTE U RIJECI - TEHNIČKI FAKULTET</v>
      </c>
      <c r="N27" t="str">
        <f t="shared" si="5"/>
        <v>66</v>
      </c>
      <c r="O27" t="str">
        <f t="shared" si="6"/>
        <v>663</v>
      </c>
      <c r="P27">
        <v>54</v>
      </c>
      <c r="Q27" t="s">
        <v>500</v>
      </c>
      <c r="R27">
        <v>54</v>
      </c>
      <c r="T27" s="278" t="str">
        <f t="shared" si="7"/>
        <v>67121-532</v>
      </c>
      <c r="U27" s="256">
        <v>67121</v>
      </c>
      <c r="V27" s="256" t="s">
        <v>527</v>
      </c>
      <c r="W27" s="256">
        <v>532</v>
      </c>
      <c r="X27" s="256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8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3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8" t="str">
        <f t="shared" si="7"/>
        <v>67121-54</v>
      </c>
      <c r="U28" s="256">
        <v>67121</v>
      </c>
      <c r="V28" s="256" t="s">
        <v>527</v>
      </c>
      <c r="W28" s="256">
        <v>54</v>
      </c>
      <c r="X28" s="256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>08006</v>
      </c>
      <c r="B29" s="36" t="str">
        <f>IF(F29="","",VLOOKUP('OPĆI DIO'!$C$1,'OPĆI DIO'!$N$4:$W$137,9,FALSE))</f>
        <v>Sveučilišta i veleučilišta u Republici Hrvatskoj</v>
      </c>
      <c r="C29" s="197">
        <f t="shared" si="0"/>
        <v>563</v>
      </c>
      <c r="D29" s="197">
        <f t="shared" si="1"/>
        <v>563</v>
      </c>
      <c r="E29" s="35" t="str">
        <f t="shared" si="2"/>
        <v>Europski fond za regionalni razvoj - predfinanciranje iz izvora 11 Opći prihodi i      primici</v>
      </c>
      <c r="F29" s="268">
        <f t="shared" si="3"/>
        <v>63931</v>
      </c>
      <c r="G29" s="198" t="s">
        <v>3219</v>
      </c>
      <c r="H29" s="199" t="str">
        <f t="shared" si="4"/>
        <v>Tekući prijenosi između proračunskih korisnika istog proračuna temeljem prijenosa EU sredstava</v>
      </c>
      <c r="I29" s="73">
        <v>32611</v>
      </c>
      <c r="J29" s="73">
        <v>0</v>
      </c>
      <c r="K29" s="73">
        <v>0</v>
      </c>
      <c r="L29" s="243" t="s">
        <v>3223</v>
      </c>
      <c r="M29" t="str">
        <f>IF(F29="","",'OPĆI DIO'!$C$1)</f>
        <v>2151 SVEUČILIŠTE U RIJECI - TEHNIČKI FAKULTET</v>
      </c>
      <c r="N29" t="str">
        <f t="shared" si="5"/>
        <v>63</v>
      </c>
      <c r="O29" t="str">
        <f t="shared" si="6"/>
        <v>639</v>
      </c>
      <c r="P29">
        <v>562</v>
      </c>
      <c r="Q29" t="s">
        <v>529</v>
      </c>
      <c r="R29">
        <v>562</v>
      </c>
      <c r="T29" s="278" t="str">
        <f t="shared" si="7"/>
        <v>67121-531</v>
      </c>
      <c r="U29" s="256">
        <v>67121</v>
      </c>
      <c r="V29" s="256" t="s">
        <v>527</v>
      </c>
      <c r="W29" s="256">
        <v>531</v>
      </c>
      <c r="X29" s="256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8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3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8" t="str">
        <f t="shared" si="7"/>
        <v>67121-532</v>
      </c>
      <c r="U30" s="256">
        <v>67121</v>
      </c>
      <c r="V30" s="256" t="s">
        <v>527</v>
      </c>
      <c r="W30" s="256">
        <v>532</v>
      </c>
      <c r="X30" s="256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>08006</v>
      </c>
      <c r="B31" s="36" t="str">
        <f>IF(F31="","",VLOOKUP('OPĆI DIO'!$C$1,'OPĆI DIO'!$N$4:$W$137,9,FALSE))</f>
        <v>Sveučilišta i veleučilišta u Republici Hrvatskoj</v>
      </c>
      <c r="C31" s="197">
        <f t="shared" si="0"/>
        <v>563</v>
      </c>
      <c r="D31" s="197">
        <f t="shared" si="1"/>
        <v>563</v>
      </c>
      <c r="E31" s="35" t="str">
        <f t="shared" si="2"/>
        <v>Europski fond za regionalni razvoj - predfinanciranje iz izvora 11 Opći prihodi i      primici</v>
      </c>
      <c r="F31" s="268">
        <f t="shared" si="3"/>
        <v>66313</v>
      </c>
      <c r="G31" s="198" t="s">
        <v>3220</v>
      </c>
      <c r="H31" s="199" t="str">
        <f t="shared" si="4"/>
        <v>Tekuće donacije od trgovačkih društava</v>
      </c>
      <c r="I31" s="73">
        <v>58850</v>
      </c>
      <c r="J31" s="73">
        <v>0</v>
      </c>
      <c r="K31" s="73">
        <v>0</v>
      </c>
      <c r="L31" s="243"/>
      <c r="M31" t="str">
        <f>IF(F31="","",'OPĆI DIO'!$C$1)</f>
        <v>2151 SVEUČILIŠTE U RIJECI - TEHNIČKI FAKULTET</v>
      </c>
      <c r="N31" t="str">
        <f t="shared" si="5"/>
        <v>66</v>
      </c>
      <c r="O31" t="str">
        <f t="shared" si="6"/>
        <v>663</v>
      </c>
      <c r="P31">
        <v>564</v>
      </c>
      <c r="Q31" t="s">
        <v>531</v>
      </c>
      <c r="R31">
        <v>564</v>
      </c>
      <c r="T31" s="278" t="str">
        <f t="shared" si="7"/>
        <v>67121-561</v>
      </c>
      <c r="U31" s="256">
        <v>67121</v>
      </c>
      <c r="V31" s="256" t="s">
        <v>527</v>
      </c>
      <c r="W31" s="256">
        <v>561</v>
      </c>
      <c r="X31" s="256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8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3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8" t="str">
        <f t="shared" si="7"/>
        <v>67121-562</v>
      </c>
      <c r="U32" s="256">
        <v>67121</v>
      </c>
      <c r="V32" s="256" t="s">
        <v>527</v>
      </c>
      <c r="W32" s="256">
        <v>562</v>
      </c>
      <c r="X32" s="256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>08006</v>
      </c>
      <c r="B33" s="36" t="str">
        <f>IF(F33="","",VLOOKUP('OPĆI DIO'!$C$1,'OPĆI DIO'!$N$4:$W$137,9,FALSE))</f>
        <v>Sveučilišta i veleučilišta u Republici Hrvatskoj</v>
      </c>
      <c r="C33" s="197">
        <f t="shared" si="0"/>
        <v>563</v>
      </c>
      <c r="D33" s="197">
        <f t="shared" si="1"/>
        <v>563</v>
      </c>
      <c r="E33" s="35" t="str">
        <f t="shared" si="2"/>
        <v>Europski fond za regionalni razvoj - predfinanciranje iz izvora 11 Opći prihodi i      primici</v>
      </c>
      <c r="F33" s="268">
        <f t="shared" si="3"/>
        <v>66313</v>
      </c>
      <c r="G33" s="198" t="s">
        <v>3220</v>
      </c>
      <c r="H33" s="199" t="str">
        <f t="shared" si="4"/>
        <v>Tekuće donacije od trgovačkih društava</v>
      </c>
      <c r="I33" s="73">
        <v>128814</v>
      </c>
      <c r="J33" s="73">
        <v>111016</v>
      </c>
      <c r="K33" s="73">
        <v>0</v>
      </c>
      <c r="L33" s="243"/>
      <c r="M33" t="str">
        <f>IF(F33="","",'OPĆI DIO'!$C$1)</f>
        <v>2151 SVEUČILIŠTE U RIJECI - TEHNIČKI FAKULTET</v>
      </c>
      <c r="N33" t="str">
        <f t="shared" si="5"/>
        <v>66</v>
      </c>
      <c r="O33" t="str">
        <f t="shared" si="6"/>
        <v>663</v>
      </c>
      <c r="P33">
        <v>566</v>
      </c>
      <c r="Q33" t="s">
        <v>533</v>
      </c>
      <c r="R33">
        <v>566</v>
      </c>
      <c r="T33" s="278" t="str">
        <f t="shared" si="7"/>
        <v>67121-563</v>
      </c>
      <c r="U33" s="256">
        <v>67121</v>
      </c>
      <c r="V33" s="256" t="s">
        <v>527</v>
      </c>
      <c r="W33" s="256">
        <v>563</v>
      </c>
      <c r="X33" s="256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8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3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8" t="str">
        <f t="shared" si="7"/>
        <v>67121-564</v>
      </c>
      <c r="U34" s="256">
        <v>67121</v>
      </c>
      <c r="V34" s="256" t="s">
        <v>527</v>
      </c>
      <c r="W34" s="256">
        <v>564</v>
      </c>
      <c r="X34" s="256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8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3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8" t="str">
        <f t="shared" si="7"/>
        <v>67121-565</v>
      </c>
      <c r="U35" s="256">
        <v>67121</v>
      </c>
      <c r="V35" s="256" t="s">
        <v>527</v>
      </c>
      <c r="W35" s="256">
        <v>565</v>
      </c>
      <c r="X35" s="256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8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3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8" t="str">
        <f t="shared" si="7"/>
        <v>67121-566</v>
      </c>
      <c r="U36" s="256">
        <v>67121</v>
      </c>
      <c r="V36" s="256" t="s">
        <v>527</v>
      </c>
      <c r="W36" s="256">
        <v>566</v>
      </c>
      <c r="X36" s="256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8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3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8" t="str">
        <f t="shared" si="7"/>
        <v>67121-567</v>
      </c>
      <c r="U37" s="256">
        <v>67121</v>
      </c>
      <c r="V37" s="256" t="s">
        <v>527</v>
      </c>
      <c r="W37" s="256">
        <v>567</v>
      </c>
      <c r="X37" s="256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8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3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8" t="str">
        <f t="shared" si="7"/>
        <v>67121-575</v>
      </c>
      <c r="U38" s="256">
        <v>67121</v>
      </c>
      <c r="V38" s="256" t="s">
        <v>527</v>
      </c>
      <c r="W38" s="256">
        <v>575</v>
      </c>
      <c r="X38" s="256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8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3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8" t="str">
        <f t="shared" si="7"/>
        <v>67121-577</v>
      </c>
      <c r="U39" s="256">
        <v>67121</v>
      </c>
      <c r="V39" s="256" t="s">
        <v>527</v>
      </c>
      <c r="W39" s="256">
        <v>577</v>
      </c>
      <c r="X39" s="256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8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3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8" t="str">
        <f t="shared" si="7"/>
        <v>67121-578</v>
      </c>
      <c r="U40" s="256">
        <v>67121</v>
      </c>
      <c r="V40" s="256" t="s">
        <v>527</v>
      </c>
      <c r="W40" s="256">
        <v>578</v>
      </c>
      <c r="X40" s="256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8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3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8" t="str">
        <f t="shared" si="7"/>
        <v>67121-579</v>
      </c>
      <c r="U41" s="256">
        <v>67121</v>
      </c>
      <c r="V41" s="256" t="s">
        <v>527</v>
      </c>
      <c r="W41" s="256">
        <v>579</v>
      </c>
      <c r="X41" s="256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8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3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8" t="str">
        <f t="shared" si="7"/>
        <v>67121-581</v>
      </c>
      <c r="U42" s="256">
        <v>67121</v>
      </c>
      <c r="V42" s="256" t="s">
        <v>527</v>
      </c>
      <c r="W42" s="256">
        <v>581</v>
      </c>
      <c r="X42" s="256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8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3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9">
        <v>67121</v>
      </c>
      <c r="V43" s="259" t="s">
        <v>527</v>
      </c>
      <c r="W43" s="259">
        <v>815</v>
      </c>
      <c r="X43" s="259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8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3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8" t="str">
        <f t="shared" si="7"/>
        <v>66141-31</v>
      </c>
      <c r="U44" s="253">
        <v>66141</v>
      </c>
      <c r="V44" s="253" t="s">
        <v>542</v>
      </c>
      <c r="W44" s="253">
        <v>31</v>
      </c>
      <c r="X44" s="253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8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3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8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8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3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8" t="str">
        <f t="shared" si="7"/>
        <v>66151-31</v>
      </c>
      <c r="U46" s="254">
        <v>66151</v>
      </c>
      <c r="V46" s="254" t="s">
        <v>544</v>
      </c>
      <c r="W46" s="254">
        <v>31</v>
      </c>
      <c r="X46" s="254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8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3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8" t="str">
        <f t="shared" si="7"/>
        <v>66311-61</v>
      </c>
      <c r="U47" s="253">
        <v>66311</v>
      </c>
      <c r="V47" s="253" t="s">
        <v>545</v>
      </c>
      <c r="W47" s="253">
        <v>61</v>
      </c>
      <c r="X47" s="253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8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3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8" t="str">
        <f t="shared" si="7"/>
        <v>66312-561</v>
      </c>
      <c r="U48" s="255">
        <v>66312</v>
      </c>
      <c r="V48" s="255" t="s">
        <v>546</v>
      </c>
      <c r="W48" s="255">
        <v>561</v>
      </c>
      <c r="X48" s="255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8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3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8" t="str">
        <f t="shared" si="7"/>
        <v>66312-562</v>
      </c>
      <c r="U49" s="255">
        <v>66312</v>
      </c>
      <c r="V49" s="255" t="s">
        <v>546</v>
      </c>
      <c r="W49" s="255">
        <v>562</v>
      </c>
      <c r="X49" s="255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8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3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8" t="str">
        <f t="shared" si="7"/>
        <v>66312-563</v>
      </c>
      <c r="U50" s="255">
        <v>66312</v>
      </c>
      <c r="V50" s="255" t="s">
        <v>546</v>
      </c>
      <c r="W50" s="255">
        <v>563</v>
      </c>
      <c r="X50" s="255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8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3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8" t="str">
        <f t="shared" si="7"/>
        <v>66312-564</v>
      </c>
      <c r="U51" s="255">
        <v>66312</v>
      </c>
      <c r="V51" s="255" t="s">
        <v>546</v>
      </c>
      <c r="W51" s="255">
        <v>564</v>
      </c>
      <c r="X51" s="255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8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3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8" t="str">
        <f t="shared" si="7"/>
        <v>66312-565</v>
      </c>
      <c r="U52" s="255">
        <v>66312</v>
      </c>
      <c r="V52" s="255" t="s">
        <v>546</v>
      </c>
      <c r="W52" s="255">
        <v>565</v>
      </c>
      <c r="X52" s="255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8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3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8" t="str">
        <f t="shared" si="7"/>
        <v>66312-566</v>
      </c>
      <c r="U53" s="255">
        <v>66312</v>
      </c>
      <c r="V53" s="255" t="s">
        <v>546</v>
      </c>
      <c r="W53" s="255">
        <v>566</v>
      </c>
      <c r="X53" s="255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8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3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8" t="str">
        <f t="shared" si="7"/>
        <v>66312-567</v>
      </c>
      <c r="U54" s="255">
        <v>66312</v>
      </c>
      <c r="V54" s="255" t="s">
        <v>546</v>
      </c>
      <c r="W54" s="255">
        <v>567</v>
      </c>
      <c r="X54" s="255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8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3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8" t="str">
        <f t="shared" si="7"/>
        <v>66312-575</v>
      </c>
      <c r="U55" s="255">
        <v>66312</v>
      </c>
      <c r="V55" s="255" t="s">
        <v>546</v>
      </c>
      <c r="W55" s="255">
        <v>575</v>
      </c>
      <c r="X55" s="255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8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3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8" t="str">
        <f t="shared" si="7"/>
        <v>66312-577</v>
      </c>
      <c r="U56" s="255">
        <v>66312</v>
      </c>
      <c r="V56" s="255" t="s">
        <v>546</v>
      </c>
      <c r="W56" s="255">
        <v>577</v>
      </c>
      <c r="X56" s="255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8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3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8" t="str">
        <f t="shared" si="7"/>
        <v>66312-578</v>
      </c>
      <c r="U57" s="255">
        <v>66312</v>
      </c>
      <c r="V57" s="255" t="s">
        <v>546</v>
      </c>
      <c r="W57" s="255">
        <v>578</v>
      </c>
      <c r="X57" s="255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8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3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8" t="str">
        <f t="shared" si="7"/>
        <v>66312-579</v>
      </c>
      <c r="U58" s="255">
        <v>66312</v>
      </c>
      <c r="V58" s="255" t="s">
        <v>546</v>
      </c>
      <c r="W58" s="255">
        <v>579</v>
      </c>
      <c r="X58" s="255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8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3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8" t="str">
        <f t="shared" si="7"/>
        <v>66312-581</v>
      </c>
      <c r="U59" s="255">
        <v>66312</v>
      </c>
      <c r="V59" s="255" t="s">
        <v>546</v>
      </c>
      <c r="W59" s="255">
        <v>581</v>
      </c>
      <c r="X59" s="255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8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3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8" t="str">
        <f t="shared" si="7"/>
        <v>66312-61</v>
      </c>
      <c r="U60" s="255">
        <v>66312</v>
      </c>
      <c r="V60" s="255" t="s">
        <v>546</v>
      </c>
      <c r="W60" s="255">
        <v>61</v>
      </c>
      <c r="X60" s="255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8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3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8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8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3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8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8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3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8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8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3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8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8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3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8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8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3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8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8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3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8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8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3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8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8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3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8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8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3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8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8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3"/>
      <c r="T71" s="278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8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3"/>
      <c r="T72" s="278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8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3"/>
      <c r="T73" s="278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8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3"/>
      <c r="T74" s="278" t="str">
        <f t="shared" si="10"/>
        <v>66314-561</v>
      </c>
      <c r="U74" s="255">
        <v>66314</v>
      </c>
      <c r="V74" s="255" t="s">
        <v>549</v>
      </c>
      <c r="W74" s="255">
        <v>561</v>
      </c>
      <c r="X74" s="255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8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3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8" t="str">
        <f t="shared" si="10"/>
        <v>66314-562</v>
      </c>
      <c r="U75" s="255">
        <v>66314</v>
      </c>
      <c r="V75" s="255" t="s">
        <v>549</v>
      </c>
      <c r="W75" s="255">
        <v>562</v>
      </c>
      <c r="X75" s="255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8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3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8" t="str">
        <f t="shared" si="10"/>
        <v>66314-563</v>
      </c>
      <c r="U76" s="255">
        <v>66314</v>
      </c>
      <c r="V76" s="255" t="s">
        <v>549</v>
      </c>
      <c r="W76" s="255">
        <v>563</v>
      </c>
      <c r="X76" s="255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8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3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8" t="str">
        <f t="shared" si="10"/>
        <v>66314-564</v>
      </c>
      <c r="U77" s="255">
        <v>66314</v>
      </c>
      <c r="V77" s="255" t="s">
        <v>549</v>
      </c>
      <c r="W77" s="255">
        <v>564</v>
      </c>
      <c r="X77" s="255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8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3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8" t="str">
        <f t="shared" si="10"/>
        <v>66314-565</v>
      </c>
      <c r="U78" s="255">
        <v>66314</v>
      </c>
      <c r="V78" s="255" t="s">
        <v>549</v>
      </c>
      <c r="W78" s="255">
        <v>565</v>
      </c>
      <c r="X78" s="255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8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3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8" t="str">
        <f t="shared" si="10"/>
        <v>66314-566</v>
      </c>
      <c r="U79" s="255">
        <v>66314</v>
      </c>
      <c r="V79" s="255" t="s">
        <v>549</v>
      </c>
      <c r="W79" s="255">
        <v>566</v>
      </c>
      <c r="X79" s="255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8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3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8" t="str">
        <f t="shared" si="10"/>
        <v>66314-567</v>
      </c>
      <c r="U80" s="255">
        <v>66314</v>
      </c>
      <c r="V80" s="255" t="s">
        <v>549</v>
      </c>
      <c r="W80" s="255">
        <v>567</v>
      </c>
      <c r="X80" s="255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8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3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8" t="str">
        <f t="shared" si="10"/>
        <v>66314-575</v>
      </c>
      <c r="U81" s="255">
        <v>66314</v>
      </c>
      <c r="V81" s="255" t="s">
        <v>549</v>
      </c>
      <c r="W81" s="255">
        <v>575</v>
      </c>
      <c r="X81" s="255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8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3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8" t="str">
        <f t="shared" si="10"/>
        <v>66314-577</v>
      </c>
      <c r="U82" s="255">
        <v>66314</v>
      </c>
      <c r="V82" s="255" t="s">
        <v>549</v>
      </c>
      <c r="W82" s="255">
        <v>577</v>
      </c>
      <c r="X82" s="255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8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3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8" t="str">
        <f t="shared" si="10"/>
        <v>66314-578</v>
      </c>
      <c r="U83" s="255">
        <v>66314</v>
      </c>
      <c r="V83" s="255" t="s">
        <v>549</v>
      </c>
      <c r="W83" s="255">
        <v>578</v>
      </c>
      <c r="X83" s="255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8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3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8" t="str">
        <f t="shared" si="10"/>
        <v>66314-579</v>
      </c>
      <c r="U84" s="255">
        <v>66314</v>
      </c>
      <c r="V84" s="255" t="s">
        <v>549</v>
      </c>
      <c r="W84" s="255">
        <v>579</v>
      </c>
      <c r="X84" s="255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8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3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8" t="str">
        <f t="shared" si="10"/>
        <v>66314-581</v>
      </c>
      <c r="U85" s="255">
        <v>66314</v>
      </c>
      <c r="V85" s="255" t="s">
        <v>549</v>
      </c>
      <c r="W85" s="255">
        <v>581</v>
      </c>
      <c r="X85" s="255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8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3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8" t="str">
        <f t="shared" si="10"/>
        <v>66314-61</v>
      </c>
      <c r="U86" s="255">
        <v>66314</v>
      </c>
      <c r="V86" s="255" t="s">
        <v>549</v>
      </c>
      <c r="W86" s="255">
        <v>61</v>
      </c>
      <c r="X86" s="255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8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3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8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8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3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8" t="str">
        <f t="shared" si="10"/>
        <v>66322-561</v>
      </c>
      <c r="U88" s="255">
        <v>66322</v>
      </c>
      <c r="V88" s="255" t="s">
        <v>551</v>
      </c>
      <c r="W88" s="255">
        <v>561</v>
      </c>
      <c r="X88" s="255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8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3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8" t="str">
        <f t="shared" si="10"/>
        <v>66322-562</v>
      </c>
      <c r="U89" s="255">
        <v>66322</v>
      </c>
      <c r="V89" s="255" t="s">
        <v>551</v>
      </c>
      <c r="W89" s="255">
        <v>562</v>
      </c>
      <c r="X89" s="255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8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3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8" t="str">
        <f t="shared" si="10"/>
        <v>66322-563</v>
      </c>
      <c r="U90" s="255">
        <v>66322</v>
      </c>
      <c r="V90" s="255" t="s">
        <v>551</v>
      </c>
      <c r="W90" s="255">
        <v>563</v>
      </c>
      <c r="X90" s="255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8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3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8" t="str">
        <f t="shared" si="10"/>
        <v>66322-564</v>
      </c>
      <c r="U91" s="255">
        <v>66322</v>
      </c>
      <c r="V91" s="255" t="s">
        <v>551</v>
      </c>
      <c r="W91" s="255">
        <v>564</v>
      </c>
      <c r="X91" s="255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8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3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8" t="str">
        <f>U92&amp;"-"&amp;W92</f>
        <v>66322-565</v>
      </c>
      <c r="U92" s="255">
        <v>66322</v>
      </c>
      <c r="V92" s="255" t="s">
        <v>551</v>
      </c>
      <c r="W92" s="255">
        <v>565</v>
      </c>
      <c r="X92" s="255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8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3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8" t="str">
        <f t="shared" si="10"/>
        <v>66322-566</v>
      </c>
      <c r="U93" s="255">
        <v>66322</v>
      </c>
      <c r="V93" s="255" t="s">
        <v>551</v>
      </c>
      <c r="W93" s="255">
        <v>566</v>
      </c>
      <c r="X93" s="255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8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3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8" t="str">
        <f t="shared" si="10"/>
        <v>66322-567</v>
      </c>
      <c r="U94" s="255">
        <v>66322</v>
      </c>
      <c r="V94" s="255" t="s">
        <v>551</v>
      </c>
      <c r="W94" s="255">
        <v>567</v>
      </c>
      <c r="X94" s="255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8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3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8" t="str">
        <f t="shared" si="10"/>
        <v>66322-575</v>
      </c>
      <c r="U95" s="255">
        <v>66322</v>
      </c>
      <c r="V95" s="255" t="s">
        <v>551</v>
      </c>
      <c r="W95" s="255">
        <v>575</v>
      </c>
      <c r="X95" s="255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8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3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8" t="str">
        <f t="shared" si="10"/>
        <v>66322-577</v>
      </c>
      <c r="U96" s="255">
        <v>66322</v>
      </c>
      <c r="V96" s="255" t="s">
        <v>551</v>
      </c>
      <c r="W96" s="255">
        <v>577</v>
      </c>
      <c r="X96" s="255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8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3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8" t="str">
        <f t="shared" si="10"/>
        <v>66322-578</v>
      </c>
      <c r="U97" s="255">
        <v>66322</v>
      </c>
      <c r="V97" s="255" t="s">
        <v>551</v>
      </c>
      <c r="W97" s="255">
        <v>578</v>
      </c>
      <c r="X97" s="255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8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3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8" t="str">
        <f t="shared" si="10"/>
        <v>66322-579</v>
      </c>
      <c r="U98" s="255">
        <v>66322</v>
      </c>
      <c r="V98" s="255" t="s">
        <v>551</v>
      </c>
      <c r="W98" s="255">
        <v>579</v>
      </c>
      <c r="X98" s="255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8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3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9" t="str">
        <f t="shared" si="10"/>
        <v>66322-581</v>
      </c>
      <c r="U99" s="255">
        <v>66322</v>
      </c>
      <c r="V99" s="255" t="s">
        <v>551</v>
      </c>
      <c r="W99" s="255">
        <v>581</v>
      </c>
      <c r="X99" s="255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8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3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9" t="str">
        <f t="shared" si="10"/>
        <v>66322-61</v>
      </c>
      <c r="U100" s="255">
        <v>66322</v>
      </c>
      <c r="V100" s="255" t="s">
        <v>551</v>
      </c>
      <c r="W100" s="255">
        <v>61</v>
      </c>
      <c r="X100" s="255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8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3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9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8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3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9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8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3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9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8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3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9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8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3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9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8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3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9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8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3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9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8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3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9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8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3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8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8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3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8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8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3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8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8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3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8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8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3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8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8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3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8" t="str">
        <f t="shared" si="10"/>
        <v>66324-561</v>
      </c>
      <c r="U114" s="255">
        <v>66324</v>
      </c>
      <c r="V114" s="255" t="s">
        <v>553</v>
      </c>
      <c r="W114" s="255">
        <v>561</v>
      </c>
      <c r="X114" s="255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8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3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8" t="str">
        <f t="shared" si="10"/>
        <v>66324-562</v>
      </c>
      <c r="U115" s="255">
        <v>66324</v>
      </c>
      <c r="V115" s="255" t="s">
        <v>553</v>
      </c>
      <c r="W115" s="255">
        <v>562</v>
      </c>
      <c r="X115" s="255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8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3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8" t="str">
        <f t="shared" si="10"/>
        <v>66324-563</v>
      </c>
      <c r="U116" s="255">
        <v>66324</v>
      </c>
      <c r="V116" s="255" t="s">
        <v>553</v>
      </c>
      <c r="W116" s="255">
        <v>563</v>
      </c>
      <c r="X116" s="255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8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3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8" t="str">
        <f t="shared" si="10"/>
        <v>66324-564</v>
      </c>
      <c r="U117" s="255">
        <v>66324</v>
      </c>
      <c r="V117" s="255" t="s">
        <v>553</v>
      </c>
      <c r="W117" s="255">
        <v>564</v>
      </c>
      <c r="X117" s="255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8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3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8" t="str">
        <f t="shared" si="10"/>
        <v>66324-565</v>
      </c>
      <c r="U118" s="255">
        <v>66324</v>
      </c>
      <c r="V118" s="255" t="s">
        <v>553</v>
      </c>
      <c r="W118" s="255">
        <v>565</v>
      </c>
      <c r="X118" s="255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8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3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8" t="str">
        <f t="shared" si="10"/>
        <v>66324-566</v>
      </c>
      <c r="U119" s="255">
        <v>66324</v>
      </c>
      <c r="V119" s="255" t="s">
        <v>553</v>
      </c>
      <c r="W119" s="255">
        <v>566</v>
      </c>
      <c r="X119" s="255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8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3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8" t="str">
        <f t="shared" si="10"/>
        <v>66324-567</v>
      </c>
      <c r="U120" s="255">
        <v>66324</v>
      </c>
      <c r="V120" s="255" t="s">
        <v>553</v>
      </c>
      <c r="W120" s="255">
        <v>567</v>
      </c>
      <c r="X120" s="255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8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3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8" t="str">
        <f t="shared" si="10"/>
        <v>66324-575</v>
      </c>
      <c r="U121" s="255">
        <v>66324</v>
      </c>
      <c r="V121" s="255" t="s">
        <v>553</v>
      </c>
      <c r="W121" s="255">
        <v>575</v>
      </c>
      <c r="X121" s="255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8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3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8" t="str">
        <f t="shared" si="10"/>
        <v>66324-577</v>
      </c>
      <c r="U122" s="255">
        <v>66324</v>
      </c>
      <c r="V122" s="255" t="s">
        <v>553</v>
      </c>
      <c r="W122" s="255">
        <v>577</v>
      </c>
      <c r="X122" s="255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8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3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8" t="str">
        <f t="shared" si="10"/>
        <v>66324-578</v>
      </c>
      <c r="U123" s="255">
        <v>66324</v>
      </c>
      <c r="V123" s="255" t="s">
        <v>553</v>
      </c>
      <c r="W123" s="255">
        <v>578</v>
      </c>
      <c r="X123" s="255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8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3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8" t="str">
        <f t="shared" si="10"/>
        <v>66324-579</v>
      </c>
      <c r="U124" s="255">
        <v>66324</v>
      </c>
      <c r="V124" s="255" t="s">
        <v>553</v>
      </c>
      <c r="W124" s="255">
        <v>579</v>
      </c>
      <c r="X124" s="255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8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3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8" t="str">
        <f t="shared" si="10"/>
        <v>66324-581</v>
      </c>
      <c r="U125" s="255">
        <v>66324</v>
      </c>
      <c r="V125" s="255" t="s">
        <v>553</v>
      </c>
      <c r="W125" s="255">
        <v>581</v>
      </c>
      <c r="X125" s="255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8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3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8" t="str">
        <f t="shared" si="10"/>
        <v>66324-61</v>
      </c>
      <c r="U126" s="257">
        <v>66324</v>
      </c>
      <c r="V126" s="257" t="s">
        <v>553</v>
      </c>
      <c r="W126" s="257">
        <v>61</v>
      </c>
      <c r="X126" s="257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8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3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8" t="str">
        <f t="shared" si="10"/>
        <v>65148-43</v>
      </c>
      <c r="U127" s="253">
        <v>65148</v>
      </c>
      <c r="V127" s="253" t="s">
        <v>554</v>
      </c>
      <c r="W127" s="253">
        <v>43</v>
      </c>
      <c r="X127" s="253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8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3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8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8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3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8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8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3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8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8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3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8" t="str">
        <f t="shared" si="19"/>
        <v>65267-11</v>
      </c>
      <c r="U131" s="262">
        <v>65267</v>
      </c>
      <c r="V131" s="262" t="s">
        <v>558</v>
      </c>
      <c r="W131" s="262">
        <v>11</v>
      </c>
      <c r="X131" s="262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8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3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8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8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3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3">
        <v>65411</v>
      </c>
      <c r="V133" s="253" t="s">
        <v>559</v>
      </c>
      <c r="W133" s="253">
        <v>41</v>
      </c>
      <c r="X133" s="253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8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3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3">
        <v>65412</v>
      </c>
      <c r="V134" s="253" t="s">
        <v>560</v>
      </c>
      <c r="W134" s="253">
        <v>41</v>
      </c>
      <c r="X134" s="253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8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3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3">
        <v>65413</v>
      </c>
      <c r="V135" s="253" t="s">
        <v>561</v>
      </c>
      <c r="W135" s="253">
        <v>41</v>
      </c>
      <c r="X135" s="253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8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3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4">
        <v>65414</v>
      </c>
      <c r="V136" s="254" t="s">
        <v>562</v>
      </c>
      <c r="W136" s="254">
        <v>41</v>
      </c>
      <c r="X136" s="254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8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3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3">
        <v>64129</v>
      </c>
      <c r="V137" s="253" t="s">
        <v>563</v>
      </c>
      <c r="W137" s="253">
        <v>31</v>
      </c>
      <c r="X137" s="253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8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3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8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3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8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3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8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3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8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3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8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3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8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3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8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3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9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8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3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9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8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3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8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3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8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3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8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3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8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3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8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3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9" t="str">
        <f t="shared" si="19"/>
        <v>64341-31</v>
      </c>
      <c r="U152" s="254">
        <v>64341</v>
      </c>
      <c r="V152" s="254" t="s">
        <v>575</v>
      </c>
      <c r="W152" s="254">
        <v>31</v>
      </c>
      <c r="X152" s="254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8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3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9" t="str">
        <f t="shared" si="19"/>
        <v>63111-533</v>
      </c>
      <c r="U153" s="261" t="s">
        <v>576</v>
      </c>
      <c r="V153" s="261" t="s">
        <v>577</v>
      </c>
      <c r="W153" s="261">
        <v>533</v>
      </c>
      <c r="X153" s="261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8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3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5" t="s">
        <v>576</v>
      </c>
      <c r="V154" s="255" t="s">
        <v>577</v>
      </c>
      <c r="W154" s="255">
        <v>51000</v>
      </c>
      <c r="X154" s="255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8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3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5" t="s">
        <v>576</v>
      </c>
      <c r="V155" s="255" t="s">
        <v>577</v>
      </c>
      <c r="W155" s="255">
        <v>51011</v>
      </c>
      <c r="X155" s="255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8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3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5" t="s">
        <v>576</v>
      </c>
      <c r="V156" s="255" t="s">
        <v>577</v>
      </c>
      <c r="W156" s="255">
        <v>563</v>
      </c>
      <c r="X156" s="255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8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3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3">
        <v>533</v>
      </c>
      <c r="X157" s="253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8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3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8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3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5">
        <v>63121</v>
      </c>
      <c r="V159" s="255" t="s">
        <v>580</v>
      </c>
      <c r="W159" s="261">
        <v>533</v>
      </c>
      <c r="X159" s="261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8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3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5">
        <v>63121</v>
      </c>
      <c r="V160" s="255" t="s">
        <v>580</v>
      </c>
      <c r="W160" s="255">
        <v>51000</v>
      </c>
      <c r="X160" s="255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8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3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5">
        <v>63121</v>
      </c>
      <c r="V161" s="255" t="s">
        <v>580</v>
      </c>
      <c r="W161" s="255">
        <v>51011</v>
      </c>
      <c r="X161" s="255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8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3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5">
        <v>63121</v>
      </c>
      <c r="V162" s="255" t="s">
        <v>580</v>
      </c>
      <c r="W162" s="255">
        <v>563</v>
      </c>
      <c r="X162" s="255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8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3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8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3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4">
        <v>63122</v>
      </c>
      <c r="V164" s="254" t="s">
        <v>581</v>
      </c>
      <c r="W164" s="260">
        <v>533</v>
      </c>
      <c r="X164" s="260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8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3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3">
        <v>63211</v>
      </c>
      <c r="V165" s="253" t="s">
        <v>582</v>
      </c>
      <c r="W165" s="253">
        <v>533</v>
      </c>
      <c r="X165" s="253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8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3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4">
        <v>63221</v>
      </c>
      <c r="V166" s="254" t="s">
        <v>583</v>
      </c>
      <c r="W166" s="254">
        <v>533</v>
      </c>
      <c r="X166" s="254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8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3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3">
        <v>63231</v>
      </c>
      <c r="V167" s="253" t="s">
        <v>584</v>
      </c>
      <c r="W167" s="253">
        <v>51000</v>
      </c>
      <c r="X167" s="253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8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3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8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3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8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3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8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3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4">
        <v>63231</v>
      </c>
      <c r="V171" s="254" t="s">
        <v>584</v>
      </c>
      <c r="W171" s="254">
        <v>51081</v>
      </c>
      <c r="X171" s="254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8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3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3">
        <v>63241</v>
      </c>
      <c r="V172" s="253" t="s">
        <v>585</v>
      </c>
      <c r="W172" s="253">
        <v>51000</v>
      </c>
      <c r="X172" s="253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8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3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8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3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8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3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8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3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4">
        <v>63241</v>
      </c>
      <c r="V176" s="254" t="s">
        <v>585</v>
      </c>
      <c r="W176" s="254">
        <v>51081</v>
      </c>
      <c r="X176" s="254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8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3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3">
        <v>63414</v>
      </c>
      <c r="V177" s="253" t="s">
        <v>586</v>
      </c>
      <c r="W177" s="253">
        <v>52</v>
      </c>
      <c r="X177" s="253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8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3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8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3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8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3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8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3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8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3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4">
        <v>63623</v>
      </c>
      <c r="V182" s="254" t="s">
        <v>591</v>
      </c>
      <c r="W182" s="254">
        <v>52</v>
      </c>
      <c r="X182" s="254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8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3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3">
        <v>63812</v>
      </c>
      <c r="V183" s="253" t="s">
        <v>592</v>
      </c>
      <c r="W183" s="253">
        <v>561</v>
      </c>
      <c r="X183" s="253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8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3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3">
        <v>63812</v>
      </c>
      <c r="V184" s="253" t="s">
        <v>592</v>
      </c>
      <c r="W184" s="253">
        <v>562</v>
      </c>
      <c r="X184" s="253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8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3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3">
        <v>63812</v>
      </c>
      <c r="V185" s="253" t="s">
        <v>592</v>
      </c>
      <c r="W185" s="253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8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3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3">
        <v>63812</v>
      </c>
      <c r="V186" s="253" t="s">
        <v>592</v>
      </c>
      <c r="W186" s="253">
        <v>564</v>
      </c>
      <c r="X186" s="253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8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3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3">
        <v>63812</v>
      </c>
      <c r="V187" s="253" t="s">
        <v>592</v>
      </c>
      <c r="W187" s="253">
        <v>565</v>
      </c>
      <c r="X187" s="253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8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3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3">
        <v>63812</v>
      </c>
      <c r="V188" s="253" t="s">
        <v>592</v>
      </c>
      <c r="W188" s="253">
        <v>566</v>
      </c>
      <c r="X188" s="253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8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3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3">
        <v>63812</v>
      </c>
      <c r="V189" s="253" t="s">
        <v>592</v>
      </c>
      <c r="W189" s="253">
        <v>567</v>
      </c>
      <c r="X189" s="253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8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3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3">
        <v>63812</v>
      </c>
      <c r="V190" s="253" t="s">
        <v>592</v>
      </c>
      <c r="W190" s="253">
        <v>575</v>
      </c>
      <c r="X190" s="253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8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3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3">
        <v>63812</v>
      </c>
      <c r="V191" s="253" t="s">
        <v>592</v>
      </c>
      <c r="W191" s="253">
        <v>577</v>
      </c>
      <c r="X191" s="253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8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3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8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3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8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3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4">
        <v>63812</v>
      </c>
      <c r="V194" s="254" t="s">
        <v>592</v>
      </c>
      <c r="W194" s="254">
        <v>581</v>
      </c>
      <c r="X194" s="254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8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3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3">
        <v>63813</v>
      </c>
      <c r="V195" s="253" t="s">
        <v>593</v>
      </c>
      <c r="W195" s="253">
        <v>561</v>
      </c>
      <c r="X195" s="253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8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3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3">
        <v>562</v>
      </c>
      <c r="X196" s="253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8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3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8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3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3">
        <v>564</v>
      </c>
      <c r="X198" s="253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8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3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3">
        <v>565</v>
      </c>
      <c r="X199" s="253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8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3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3">
        <v>566</v>
      </c>
      <c r="X200" s="253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8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3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3">
        <v>567</v>
      </c>
      <c r="X201" s="253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8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3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3">
        <v>575</v>
      </c>
      <c r="X202" s="253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8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3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3">
        <v>577</v>
      </c>
      <c r="X203" s="253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8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3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3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8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3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3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8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3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4">
        <v>63813</v>
      </c>
      <c r="V206" s="254" t="s">
        <v>593</v>
      </c>
      <c r="W206" s="254">
        <v>581</v>
      </c>
      <c r="X206" s="254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8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3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3">
        <v>63814</v>
      </c>
      <c r="V207" s="253" t="s">
        <v>594</v>
      </c>
      <c r="W207" s="253">
        <v>561</v>
      </c>
      <c r="X207" s="253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8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3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3">
        <v>63814</v>
      </c>
      <c r="V208" s="253" t="s">
        <v>594</v>
      </c>
      <c r="W208" s="253">
        <v>562</v>
      </c>
      <c r="X208" s="253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8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3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3">
        <v>63814</v>
      </c>
      <c r="V209" s="253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8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3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3">
        <v>63814</v>
      </c>
      <c r="V210" s="253" t="s">
        <v>594</v>
      </c>
      <c r="W210" s="253">
        <v>564</v>
      </c>
      <c r="X210" s="253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8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3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3">
        <v>63814</v>
      </c>
      <c r="V211" s="253" t="s">
        <v>594</v>
      </c>
      <c r="W211" s="253">
        <v>565</v>
      </c>
      <c r="X211" s="253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8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3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3">
        <v>63814</v>
      </c>
      <c r="V212" s="253" t="s">
        <v>594</v>
      </c>
      <c r="W212" s="253">
        <v>566</v>
      </c>
      <c r="X212" s="253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8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3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3">
        <v>63814</v>
      </c>
      <c r="V213" s="253" t="s">
        <v>594</v>
      </c>
      <c r="W213" s="253">
        <v>567</v>
      </c>
      <c r="X213" s="253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8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3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3">
        <v>63814</v>
      </c>
      <c r="V214" s="253" t="s">
        <v>594</v>
      </c>
      <c r="W214" s="253">
        <v>575</v>
      </c>
      <c r="X214" s="253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8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3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3">
        <v>63814</v>
      </c>
      <c r="V215" s="253" t="s">
        <v>594</v>
      </c>
      <c r="W215" s="253">
        <v>577</v>
      </c>
      <c r="X215" s="253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8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3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3">
        <v>63814</v>
      </c>
      <c r="V216" s="253" t="s">
        <v>594</v>
      </c>
      <c r="W216" s="4">
        <v>578</v>
      </c>
      <c r="X216" s="253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8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3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3">
        <v>63814</v>
      </c>
      <c r="V217" s="253" t="s">
        <v>594</v>
      </c>
      <c r="W217" s="4">
        <v>579</v>
      </c>
      <c r="X217" s="253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8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3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4">
        <v>63814</v>
      </c>
      <c r="V218" s="254" t="s">
        <v>594</v>
      </c>
      <c r="W218" s="254">
        <v>581</v>
      </c>
      <c r="X218" s="254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8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3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3">
        <v>63822</v>
      </c>
      <c r="V219" s="253" t="s">
        <v>595</v>
      </c>
      <c r="W219" s="253">
        <v>561</v>
      </c>
      <c r="X219" s="253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8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3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3">
        <v>63822</v>
      </c>
      <c r="V220" s="253" t="s">
        <v>595</v>
      </c>
      <c r="W220" s="253">
        <v>562</v>
      </c>
      <c r="X220" s="253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8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3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3">
        <v>63822</v>
      </c>
      <c r="V221" s="253" t="s">
        <v>595</v>
      </c>
      <c r="W221" s="4">
        <v>563</v>
      </c>
      <c r="X221" s="253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8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3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3">
        <v>63822</v>
      </c>
      <c r="V222" s="253" t="s">
        <v>595</v>
      </c>
      <c r="W222" s="253">
        <v>564</v>
      </c>
      <c r="X222" s="253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8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3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3">
        <v>63822</v>
      </c>
      <c r="V223" s="253" t="s">
        <v>595</v>
      </c>
      <c r="W223" s="253">
        <v>565</v>
      </c>
      <c r="X223" s="253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8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3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3">
        <v>63822</v>
      </c>
      <c r="V224" s="253" t="s">
        <v>595</v>
      </c>
      <c r="W224" s="253">
        <v>566</v>
      </c>
      <c r="X224" s="253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8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3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3">
        <v>63822</v>
      </c>
      <c r="V225" s="253" t="s">
        <v>595</v>
      </c>
      <c r="W225" s="253">
        <v>567</v>
      </c>
      <c r="X225" s="253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8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3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3">
        <v>63822</v>
      </c>
      <c r="V226" s="253" t="s">
        <v>595</v>
      </c>
      <c r="W226" s="253">
        <v>575</v>
      </c>
      <c r="X226" s="253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8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3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3">
        <v>63822</v>
      </c>
      <c r="V227" s="253" t="s">
        <v>595</v>
      </c>
      <c r="W227" s="253">
        <v>577</v>
      </c>
      <c r="X227" s="253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8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3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3">
        <v>63822</v>
      </c>
      <c r="V228" s="253" t="s">
        <v>595</v>
      </c>
      <c r="W228" s="4">
        <v>578</v>
      </c>
      <c r="X228" s="253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8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3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3">
        <v>63822</v>
      </c>
      <c r="V229" s="253" t="s">
        <v>595</v>
      </c>
      <c r="W229" s="4">
        <v>579</v>
      </c>
      <c r="X229" s="253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8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3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4">
        <v>63822</v>
      </c>
      <c r="V230" s="254" t="s">
        <v>595</v>
      </c>
      <c r="W230" s="254">
        <v>581</v>
      </c>
      <c r="X230" s="254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8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3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3">
        <v>63823</v>
      </c>
      <c r="V231" s="253" t="s">
        <v>596</v>
      </c>
      <c r="W231" s="253">
        <v>561</v>
      </c>
      <c r="X231" s="253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8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3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3">
        <v>63823</v>
      </c>
      <c r="V232" s="253" t="s">
        <v>596</v>
      </c>
      <c r="W232" s="253">
        <v>562</v>
      </c>
      <c r="X232" s="253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8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3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3">
        <v>63823</v>
      </c>
      <c r="V233" s="253" t="s">
        <v>596</v>
      </c>
      <c r="W233" s="4">
        <v>563</v>
      </c>
      <c r="X233" s="253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8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3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3">
        <v>63823</v>
      </c>
      <c r="V234" s="253" t="s">
        <v>596</v>
      </c>
      <c r="W234" s="253">
        <v>564</v>
      </c>
      <c r="X234" s="253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8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3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3">
        <v>63823</v>
      </c>
      <c r="V235" s="253" t="s">
        <v>596</v>
      </c>
      <c r="W235" s="253">
        <v>565</v>
      </c>
      <c r="X235" s="253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8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3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3">
        <v>63823</v>
      </c>
      <c r="V236" s="253" t="s">
        <v>596</v>
      </c>
      <c r="W236" s="253">
        <v>566</v>
      </c>
      <c r="X236" s="253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8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3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3">
        <v>63823</v>
      </c>
      <c r="V237" s="253" t="s">
        <v>596</v>
      </c>
      <c r="W237" s="253">
        <v>567</v>
      </c>
      <c r="X237" s="253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8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3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3">
        <v>63823</v>
      </c>
      <c r="V238" s="253" t="s">
        <v>596</v>
      </c>
      <c r="W238" s="253">
        <v>575</v>
      </c>
      <c r="X238" s="253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8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3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3">
        <v>63823</v>
      </c>
      <c r="V239" s="253" t="s">
        <v>596</v>
      </c>
      <c r="W239" s="253">
        <v>577</v>
      </c>
      <c r="X239" s="253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8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3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3">
        <v>63823</v>
      </c>
      <c r="V240" s="253" t="s">
        <v>596</v>
      </c>
      <c r="W240" s="4">
        <v>578</v>
      </c>
      <c r="X240" s="253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8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3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3">
        <v>63823</v>
      </c>
      <c r="V241" s="253" t="s">
        <v>596</v>
      </c>
      <c r="W241" s="4">
        <v>579</v>
      </c>
      <c r="X241" s="253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8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3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4">
        <v>63823</v>
      </c>
      <c r="V242" s="254" t="s">
        <v>596</v>
      </c>
      <c r="W242" s="254">
        <v>581</v>
      </c>
      <c r="X242" s="254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8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3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3">
        <v>63824</v>
      </c>
      <c r="V243" s="253" t="s">
        <v>597</v>
      </c>
      <c r="W243" s="253">
        <v>561</v>
      </c>
      <c r="X243" s="253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8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3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3">
        <v>63824</v>
      </c>
      <c r="V244" s="253" t="s">
        <v>597</v>
      </c>
      <c r="W244" s="253">
        <v>562</v>
      </c>
      <c r="X244" s="253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8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3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3">
        <v>63824</v>
      </c>
      <c r="V245" s="253" t="s">
        <v>597</v>
      </c>
      <c r="W245" s="4">
        <v>563</v>
      </c>
      <c r="X245" s="253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8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3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3">
        <v>63824</v>
      </c>
      <c r="V246" s="253" t="s">
        <v>597</v>
      </c>
      <c r="W246" s="253">
        <v>564</v>
      </c>
      <c r="X246" s="253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8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3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3">
        <v>63824</v>
      </c>
      <c r="V247" s="253" t="s">
        <v>597</v>
      </c>
      <c r="W247" s="253">
        <v>565</v>
      </c>
      <c r="X247" s="253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8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3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3">
        <v>63824</v>
      </c>
      <c r="V248" s="253" t="s">
        <v>597</v>
      </c>
      <c r="W248" s="253">
        <v>566</v>
      </c>
      <c r="X248" s="253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8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3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3">
        <v>63824</v>
      </c>
      <c r="V249" s="253" t="s">
        <v>597</v>
      </c>
      <c r="W249" s="253">
        <v>567</v>
      </c>
      <c r="X249" s="253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8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3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3">
        <v>63824</v>
      </c>
      <c r="V250" s="253" t="s">
        <v>597</v>
      </c>
      <c r="W250" s="253">
        <v>575</v>
      </c>
      <c r="X250" s="253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8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3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3">
        <v>63824</v>
      </c>
      <c r="V251" s="253" t="s">
        <v>597</v>
      </c>
      <c r="W251" s="253">
        <v>577</v>
      </c>
      <c r="X251" s="253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8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3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3">
        <v>63824</v>
      </c>
      <c r="V252" s="253" t="s">
        <v>597</v>
      </c>
      <c r="W252" s="4">
        <v>578</v>
      </c>
      <c r="X252" s="253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8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3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3">
        <v>63824</v>
      </c>
      <c r="V253" s="253" t="s">
        <v>597</v>
      </c>
      <c r="W253" s="4">
        <v>579</v>
      </c>
      <c r="X253" s="253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8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3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4">
        <v>63824</v>
      </c>
      <c r="V254" s="254" t="s">
        <v>597</v>
      </c>
      <c r="W254" s="254">
        <v>581</v>
      </c>
      <c r="X254" s="254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8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3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3">
        <v>63911</v>
      </c>
      <c r="V255" s="253" t="s">
        <v>598</v>
      </c>
      <c r="W255" s="253">
        <v>5011</v>
      </c>
      <c r="X255" s="253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8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3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3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8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3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3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8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3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3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8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3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2">
        <v>63911</v>
      </c>
      <c r="V259" s="302" t="s">
        <v>598</v>
      </c>
      <c r="W259" s="302">
        <v>50810</v>
      </c>
      <c r="X259" s="302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8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3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3">
        <v>63921</v>
      </c>
      <c r="V260" s="253" t="s">
        <v>599</v>
      </c>
      <c r="W260" s="253">
        <v>5011</v>
      </c>
      <c r="X260" s="253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8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3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3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8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3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3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8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3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3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8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3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2">
        <v>63921</v>
      </c>
      <c r="V264" s="302" t="s">
        <v>599</v>
      </c>
      <c r="W264" s="302">
        <v>50810</v>
      </c>
      <c r="X264" s="302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8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3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3">
        <v>63931</v>
      </c>
      <c r="V265" s="253" t="s">
        <v>600</v>
      </c>
      <c r="W265" s="253">
        <v>5012</v>
      </c>
      <c r="X265" s="253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8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3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3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8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3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8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3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8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3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3">
        <v>561</v>
      </c>
      <c r="X269" s="253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8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3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3">
        <v>562</v>
      </c>
      <c r="X270" s="253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8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3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3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8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3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3">
        <v>564</v>
      </c>
      <c r="X272" s="253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8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3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3">
        <v>565</v>
      </c>
      <c r="X273" s="253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8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3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3">
        <v>566</v>
      </c>
      <c r="X274" s="253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8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3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3">
        <v>567</v>
      </c>
      <c r="X275" s="253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8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3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3">
        <v>575</v>
      </c>
      <c r="X276" s="253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8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3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3">
        <v>577</v>
      </c>
      <c r="X277" s="253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8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3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3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8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3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3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8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3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4">
        <v>63931</v>
      </c>
      <c r="V280" s="254" t="s">
        <v>600</v>
      </c>
      <c r="W280" s="254">
        <v>581</v>
      </c>
      <c r="X280" s="254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8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3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3">
        <v>63941</v>
      </c>
      <c r="V281" s="253" t="s">
        <v>601</v>
      </c>
      <c r="W281" s="253">
        <v>5012</v>
      </c>
      <c r="X281" s="253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8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3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8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3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3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8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3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8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3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3">
        <v>561</v>
      </c>
      <c r="X285" s="253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8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3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3">
        <v>562</v>
      </c>
      <c r="X286" s="253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8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3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3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8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3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3">
        <v>564</v>
      </c>
      <c r="X288" s="253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8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3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3">
        <v>565</v>
      </c>
      <c r="X289" s="253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8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3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3">
        <v>566</v>
      </c>
      <c r="X290" s="253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8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3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3">
        <v>567</v>
      </c>
      <c r="X291" s="253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8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3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3">
        <v>575</v>
      </c>
      <c r="X292" s="253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8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3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3">
        <v>577</v>
      </c>
      <c r="X293" s="253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8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3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3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8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3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3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8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3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4">
        <v>63941</v>
      </c>
      <c r="V296" s="254" t="s">
        <v>601</v>
      </c>
      <c r="W296" s="254">
        <v>581</v>
      </c>
      <c r="X296" s="254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8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3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3">
        <v>68191</v>
      </c>
      <c r="V297" s="253" t="s">
        <v>602</v>
      </c>
      <c r="W297" s="253">
        <v>43</v>
      </c>
      <c r="X297" s="253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8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3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8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3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8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3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8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3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8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3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8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3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8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3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8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3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8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3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8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3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8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3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8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3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8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3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8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3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8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3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8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3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8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3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8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3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8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3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8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3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8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3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8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3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8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3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8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3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8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3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8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3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8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3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8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3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8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3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8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3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8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3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8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3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8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3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8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3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8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3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8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3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8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3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8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3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8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3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8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3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8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3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8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3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8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3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8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3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8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3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8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3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8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3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8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3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8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3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8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3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8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3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8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3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8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3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8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3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8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3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8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3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8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3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8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3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8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3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8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3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8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3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8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3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8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3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8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3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8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3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8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3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8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3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8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3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8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3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8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3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8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3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8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3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8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3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8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3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8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3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8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3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8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3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8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3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8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3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8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3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8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3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8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3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8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3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8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3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8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3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8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3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8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3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8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3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8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3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8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3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8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3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8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3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8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3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8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3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8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3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8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3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8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3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8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3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8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3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8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3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8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3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8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3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8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3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8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3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8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3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8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3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8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3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8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3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8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3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8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3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8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3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8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3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8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3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8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3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8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3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8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3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8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3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8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3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8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3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8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3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8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3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8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3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8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3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8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3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8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3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8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3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8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3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8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3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8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3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8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3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8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3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8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3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8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3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8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3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8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3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8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3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8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3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8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3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8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3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8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3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8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3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8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3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8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3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8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3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8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3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8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3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8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3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8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3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8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3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8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3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8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3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8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3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8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3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8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3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8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3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8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3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8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3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8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3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8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3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8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3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8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3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8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3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8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3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8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3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8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3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8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3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8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3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8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3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8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3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8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3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8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3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8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3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8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3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8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3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8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3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8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3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8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3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8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3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8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3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8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3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8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3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8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3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8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3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8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3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8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3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8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3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8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3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8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3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8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3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8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3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8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3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8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3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8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3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8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3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8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3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8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3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8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3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8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3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8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3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8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3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8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3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8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3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8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3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8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3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8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3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8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3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8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3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8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3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/>
  <sortState ref="U7:Z109">
    <sortCondition ref="W7:W109"/>
  </sortState>
  <dataConsolidate/>
  <mergeCells count="1">
    <mergeCell ref="A1:E1"/>
  </mergeCells>
  <phoneticPr fontId="31" type="noConversion"/>
  <conditionalFormatting sqref="L38:L505">
    <cfRule type="expression" dxfId="12" priority="10">
      <formula>IF(OR(O38="639",O38=6392,O38=639,O38=639),1,0)</formula>
    </cfRule>
  </conditionalFormatting>
  <conditionalFormatting sqref="L3:L8 L12:L16 L18:L37">
    <cfRule type="expression" dxfId="11" priority="5">
      <formula>IF(OR(O3="639",O3=6392,O3=639,O3=639),1,0)</formula>
    </cfRule>
  </conditionalFormatting>
  <conditionalFormatting sqref="L9">
    <cfRule type="expression" dxfId="10" priority="4">
      <formula>IF(OR(O9="639",O9=6392,O9=639,O9=639),1,0)</formula>
    </cfRule>
  </conditionalFormatting>
  <conditionalFormatting sqref="L10">
    <cfRule type="expression" dxfId="9" priority="3">
      <formula>IF(OR(O10="639",O10=6392,O10=639,O10=639),1,0)</formula>
    </cfRule>
  </conditionalFormatting>
  <conditionalFormatting sqref="L11">
    <cfRule type="expression" dxfId="8" priority="2">
      <formula>IF(OR(O11="639",O11=6392,O11=639,O11=639),1,0)</formula>
    </cfRule>
  </conditionalFormatting>
  <conditionalFormatting sqref="L17">
    <cfRule type="expression" dxfId="7" priority="1">
      <formula>IF(OR(O17="639",O17=6392,O17=639,O17=639),1,0)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J502"/>
  <sheetViews>
    <sheetView showGridLines="0" view="pageBreakPreview" zoomScale="80" zoomScaleNormal="100" zoomScaleSheetLayoutView="80" workbookViewId="0">
      <pane ySplit="2" topLeftCell="A222" activePane="bottomLeft" state="frozen"/>
      <selection pane="bottomLeft" activeCell="K236" sqref="K236"/>
    </sheetView>
  </sheetViews>
  <sheetFormatPr defaultColWidth="0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4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16384" width="8.140625" hidden="1"/>
  </cols>
  <sheetData>
    <row r="1" spans="1:36" ht="35.25" customHeight="1">
      <c r="A1" s="316" t="s">
        <v>630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42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0">
        <f>IFERROR(VLOOKUP(D3,$V$6:$X$43,3,FALSE),"")</f>
        <v>11</v>
      </c>
      <c r="D3" s="43">
        <v>11</v>
      </c>
      <c r="E3" s="39" t="str">
        <f>IFERROR(VLOOKUP(D3,$V$6:$W$43,2,FALSE),"")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3193</v>
      </c>
      <c r="I3" s="39" t="str">
        <f t="shared" ref="I3:I66" si="1">IFERROR(VLOOKUP(H3,$AE$6:$AF$356,2,FALSE),"")</f>
        <v>PROGRAMSKO FINANCIRANJE JAVNIH VISOKIH UČILIŠTA 2025. - 2029.</v>
      </c>
      <c r="J3" s="39" t="str">
        <f t="shared" ref="J3:J66" si="2">IFERROR(VLOOKUP(H3,$AE$6:$AI$356,3,FALSE),"")</f>
        <v>0942</v>
      </c>
      <c r="K3" s="73">
        <v>7246020</v>
      </c>
      <c r="L3" s="73">
        <v>7473963</v>
      </c>
      <c r="M3" s="73">
        <v>7632675</v>
      </c>
      <c r="N3" s="243"/>
      <c r="O3" t="str">
        <f>IF(C3="","",'OPĆI DIO'!$C$1)</f>
        <v>2151 SVEUČILIŠTE U RIJECI - TEHNIČKI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0">
        <f t="shared" ref="C4:C67" si="3">IFERROR(VLOOKUP(D4,$V$6:$X$43,3,FALSE),"")</f>
        <v>11</v>
      </c>
      <c r="D4" s="43">
        <v>11</v>
      </c>
      <c r="E4" s="39" t="str">
        <f t="shared" ref="E4:E67" si="4">IFERROR(VLOOKUP(D4,$V$6:$W$43,2,FALSE),"")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3193</v>
      </c>
      <c r="I4" s="39" t="str">
        <f t="shared" si="1"/>
        <v>PROGRAMSKO FINANCIRANJE JAVNIH VISOKIH UČILIŠTA 2025. - 2029.</v>
      </c>
      <c r="J4" s="39" t="str">
        <f t="shared" si="2"/>
        <v>0942</v>
      </c>
      <c r="K4" s="73">
        <v>185795</v>
      </c>
      <c r="L4" s="73">
        <v>193095</v>
      </c>
      <c r="M4" s="73">
        <v>199693</v>
      </c>
      <c r="N4" s="243"/>
      <c r="O4" t="str">
        <f>IF(C4="","",'OPĆI DIO'!$C$1)</f>
        <v>2151 SVEUČILIŠTE U RIJECI - TEHNIČKI FAKULTET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0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3193</v>
      </c>
      <c r="I5" s="39" t="str">
        <f t="shared" si="1"/>
        <v>PROGRAMSKO FINANCIRANJE JAVNIH VISOKIH UČILIŠTA 2025. - 2029.</v>
      </c>
      <c r="J5" s="39" t="str">
        <f t="shared" si="2"/>
        <v>0942</v>
      </c>
      <c r="K5" s="73">
        <v>1195593</v>
      </c>
      <c r="L5" s="73">
        <v>1233204</v>
      </c>
      <c r="M5" s="73">
        <v>1259391</v>
      </c>
      <c r="N5" s="243"/>
      <c r="O5" t="str">
        <f>IF(C5="","",'OPĆI DIO'!$C$1)</f>
        <v>2151 SVEUČILIŠTE U RIJECI - TEHNIČKI FAKULTET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0">
        <f t="shared" si="3"/>
        <v>11</v>
      </c>
      <c r="D6" s="43">
        <v>11</v>
      </c>
      <c r="E6" s="39" t="str">
        <f t="shared" si="4"/>
        <v>Opći prihodi i primici</v>
      </c>
      <c r="F6" s="43">
        <v>3211</v>
      </c>
      <c r="G6" s="39" t="str">
        <f t="shared" si="0"/>
        <v>Službena putovanja</v>
      </c>
      <c r="H6" s="74" t="s">
        <v>3193</v>
      </c>
      <c r="I6" s="39" t="str">
        <f t="shared" si="1"/>
        <v>PROGRAMSKO FINANCIRANJE JAVNIH VISOKIH UČILIŠTA 2025. - 2029.</v>
      </c>
      <c r="J6" s="39" t="str">
        <f t="shared" si="2"/>
        <v>0942</v>
      </c>
      <c r="K6" s="73">
        <v>16000</v>
      </c>
      <c r="L6" s="73">
        <v>19500</v>
      </c>
      <c r="M6" s="73">
        <v>22000</v>
      </c>
      <c r="N6" s="243"/>
      <c r="O6" t="str">
        <f>IF(C6="","",'OPĆI DIO'!$C$1)</f>
        <v>2151 SVEUČILIŠTE U RIJECI - TEHNIČKI FAKULTET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0">
        <f t="shared" si="3"/>
        <v>11</v>
      </c>
      <c r="D7" s="43">
        <v>11</v>
      </c>
      <c r="E7" s="39" t="str">
        <f t="shared" si="4"/>
        <v>Opći prihodi i primici</v>
      </c>
      <c r="F7" s="43">
        <v>3212</v>
      </c>
      <c r="G7" s="39" t="str">
        <f t="shared" si="0"/>
        <v>Naknade za prijevoz, za rad na terenu i odvojeni život</v>
      </c>
      <c r="H7" s="74" t="s">
        <v>3193</v>
      </c>
      <c r="I7" s="39" t="str">
        <f t="shared" si="1"/>
        <v>PROGRAMSKO FINANCIRANJE JAVNIH VISOKIH UČILIŠTA 2025. - 2029.</v>
      </c>
      <c r="J7" s="39" t="str">
        <f t="shared" si="2"/>
        <v>0942</v>
      </c>
      <c r="K7" s="73">
        <v>156000</v>
      </c>
      <c r="L7" s="73">
        <v>160500</v>
      </c>
      <c r="M7" s="73">
        <v>164100</v>
      </c>
      <c r="N7" s="243"/>
      <c r="O7" t="str">
        <f>IF(C7="","",'OPĆI DIO'!$C$1)</f>
        <v>2151 SVEUČILIŠTE U RIJECI - TEHNIČKI FAKULTET</v>
      </c>
      <c r="P7" t="str">
        <f t="shared" si="5"/>
        <v>321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0">
        <f t="shared" si="3"/>
        <v>11</v>
      </c>
      <c r="D8" s="43">
        <v>11</v>
      </c>
      <c r="E8" s="39" t="str">
        <f t="shared" si="4"/>
        <v>Opći prihodi i primici</v>
      </c>
      <c r="F8" s="43">
        <v>3213</v>
      </c>
      <c r="G8" s="39" t="str">
        <f t="shared" si="0"/>
        <v>Stručno usavršavanje zaposlenika</v>
      </c>
      <c r="H8" s="74" t="s">
        <v>3193</v>
      </c>
      <c r="I8" s="39" t="str">
        <f t="shared" si="1"/>
        <v>PROGRAMSKO FINANCIRANJE JAVNIH VISOKIH UČILIŠTA 2025. - 2029.</v>
      </c>
      <c r="J8" s="39" t="str">
        <f t="shared" si="2"/>
        <v>0942</v>
      </c>
      <c r="K8" s="73">
        <v>10000</v>
      </c>
      <c r="L8" s="73">
        <v>7000</v>
      </c>
      <c r="M8" s="73">
        <v>7000</v>
      </c>
      <c r="N8" s="243"/>
      <c r="O8" t="str">
        <f>IF(C8="","",'OPĆI DIO'!$C$1)</f>
        <v>2151 SVEUČILIŠTE U RIJECI - TEHNIČKI FAKULTET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0">
        <f t="shared" si="3"/>
        <v>11</v>
      </c>
      <c r="D9" s="43">
        <v>11</v>
      </c>
      <c r="E9" s="39" t="str">
        <f t="shared" si="4"/>
        <v>Opći prihodi i primici</v>
      </c>
      <c r="F9" s="43">
        <v>3214</v>
      </c>
      <c r="G9" s="39" t="str">
        <f t="shared" si="0"/>
        <v>Ostale naknade troškova zaposlenima</v>
      </c>
      <c r="H9" s="74" t="s">
        <v>3193</v>
      </c>
      <c r="I9" s="39" t="str">
        <f t="shared" si="1"/>
        <v>PROGRAMSKO FINANCIRANJE JAVNIH VISOKIH UČILIŠTA 2025. - 2029.</v>
      </c>
      <c r="J9" s="39" t="str">
        <f t="shared" si="2"/>
        <v>0942</v>
      </c>
      <c r="K9" s="73">
        <v>0</v>
      </c>
      <c r="L9" s="73">
        <v>500</v>
      </c>
      <c r="M9" s="73">
        <v>500</v>
      </c>
      <c r="N9" s="243"/>
      <c r="O9" t="str">
        <f>IF(C9="","",'OPĆI DIO'!$C$1)</f>
        <v>2151 SVEUČILIŠTE U RIJECI - TEHNIČKI FAKULTET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0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3193</v>
      </c>
      <c r="I10" s="39" t="str">
        <f t="shared" si="1"/>
        <v>PROGRAMSKO FINANCIRANJE JAVNIH VISOKIH UČILIŠTA 2025. - 2029.</v>
      </c>
      <c r="J10" s="39" t="str">
        <f t="shared" si="2"/>
        <v>0942</v>
      </c>
      <c r="K10" s="73">
        <v>16000</v>
      </c>
      <c r="L10" s="73">
        <v>17500</v>
      </c>
      <c r="M10" s="73">
        <v>21500</v>
      </c>
      <c r="N10" s="243"/>
      <c r="O10" t="str">
        <f>IF(C10="","",'OPĆI DIO'!$C$1)</f>
        <v>2151 SVEUČILIŠTE U RIJECI - TEHNIČKI FAKULTET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0">
        <f t="shared" si="3"/>
        <v>11</v>
      </c>
      <c r="D11" s="43">
        <v>11</v>
      </c>
      <c r="E11" s="39" t="str">
        <f t="shared" si="4"/>
        <v>Opći prihodi i primici</v>
      </c>
      <c r="F11" s="43">
        <v>3222</v>
      </c>
      <c r="G11" s="39" t="str">
        <f t="shared" si="0"/>
        <v>Materijal i sirovine</v>
      </c>
      <c r="H11" s="74" t="s">
        <v>3193</v>
      </c>
      <c r="I11" s="39" t="str">
        <f t="shared" si="1"/>
        <v>PROGRAMSKO FINANCIRANJE JAVNIH VISOKIH UČILIŠTA 2025. - 2029.</v>
      </c>
      <c r="J11" s="39" t="str">
        <f t="shared" si="2"/>
        <v>0942</v>
      </c>
      <c r="K11" s="73">
        <v>5000</v>
      </c>
      <c r="L11" s="73">
        <v>6900</v>
      </c>
      <c r="M11" s="73">
        <v>7100</v>
      </c>
      <c r="N11" s="243"/>
      <c r="O11" t="str">
        <f>IF(C11="","",'OPĆI DIO'!$C$1)</f>
        <v>2151 SVEUČILIŠTE U RIJECI - TEHNIČKI FAKULTET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0">
        <f t="shared" si="3"/>
        <v>11</v>
      </c>
      <c r="D12" s="43">
        <v>11</v>
      </c>
      <c r="E12" s="39" t="str">
        <f t="shared" si="4"/>
        <v>Opći prihodi i primici</v>
      </c>
      <c r="F12" s="43">
        <v>3223</v>
      </c>
      <c r="G12" s="39" t="str">
        <f t="shared" si="0"/>
        <v>Energija</v>
      </c>
      <c r="H12" s="74" t="s">
        <v>3193</v>
      </c>
      <c r="I12" s="39" t="str">
        <f t="shared" si="1"/>
        <v>PROGRAMSKO FINANCIRANJE JAVNIH VISOKIH UČILIŠTA 2025. - 2029.</v>
      </c>
      <c r="J12" s="39" t="str">
        <f t="shared" si="2"/>
        <v>0942</v>
      </c>
      <c r="K12" s="73">
        <v>130000</v>
      </c>
      <c r="L12" s="73">
        <v>133500</v>
      </c>
      <c r="M12" s="73">
        <v>135500</v>
      </c>
      <c r="N12" s="243"/>
      <c r="O12" t="str">
        <f>IF(C12="","",'OPĆI DIO'!$C$1)</f>
        <v>2151 SVEUČILIŠTE U RIJECI - TEHNIČKI FAKULTET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0">
        <f t="shared" si="3"/>
        <v>11</v>
      </c>
      <c r="D13" s="43">
        <v>11</v>
      </c>
      <c r="E13" s="39" t="str">
        <f t="shared" si="4"/>
        <v>Opći prihodi i primici</v>
      </c>
      <c r="F13" s="43">
        <v>3224</v>
      </c>
      <c r="G13" s="39" t="str">
        <f t="shared" si="0"/>
        <v>Materijal i dijelovi za tekuće i investicijsko održavanje</v>
      </c>
      <c r="H13" s="74" t="s">
        <v>3193</v>
      </c>
      <c r="I13" s="39" t="str">
        <f t="shared" si="1"/>
        <v>PROGRAMSKO FINANCIRANJE JAVNIH VISOKIH UČILIŠTA 2025. - 2029.</v>
      </c>
      <c r="J13" s="39" t="str">
        <f t="shared" si="2"/>
        <v>0942</v>
      </c>
      <c r="K13" s="73">
        <v>5500</v>
      </c>
      <c r="L13" s="73">
        <v>6500</v>
      </c>
      <c r="M13" s="73">
        <v>7900</v>
      </c>
      <c r="N13" s="243"/>
      <c r="O13" t="str">
        <f>IF(C13="","",'OPĆI DIO'!$C$1)</f>
        <v>2151 SVEUČILIŠTE U RIJECI - TEHNIČKI FAKULTET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0">
        <f t="shared" si="3"/>
        <v>11</v>
      </c>
      <c r="D14" s="43">
        <v>11</v>
      </c>
      <c r="E14" s="39" t="str">
        <f t="shared" si="4"/>
        <v>Opći prihodi i primici</v>
      </c>
      <c r="F14" s="43">
        <v>3225</v>
      </c>
      <c r="G14" s="39" t="str">
        <f t="shared" si="0"/>
        <v>Sitni inventar i autogume</v>
      </c>
      <c r="H14" s="74" t="s">
        <v>3193</v>
      </c>
      <c r="I14" s="39" t="str">
        <f t="shared" si="1"/>
        <v>PROGRAMSKO FINANCIRANJE JAVNIH VISOKIH UČILIŠTA 2025. - 2029.</v>
      </c>
      <c r="J14" s="39" t="str">
        <f t="shared" si="2"/>
        <v>0942</v>
      </c>
      <c r="K14" s="73">
        <v>1000</v>
      </c>
      <c r="L14" s="73">
        <v>1200</v>
      </c>
      <c r="M14" s="73">
        <v>1500</v>
      </c>
      <c r="N14" s="243"/>
      <c r="O14" t="str">
        <f>IF(C14="","",'OPĆI DIO'!$C$1)</f>
        <v>2151 SVEUČILIŠTE U RIJECI - TEHNIČKI FAKULTET</v>
      </c>
      <c r="P14" t="str">
        <f t="shared" si="5"/>
        <v>322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0">
        <f t="shared" si="3"/>
        <v>11</v>
      </c>
      <c r="D15" s="43">
        <v>11</v>
      </c>
      <c r="E15" s="39" t="str">
        <f t="shared" si="4"/>
        <v>Opći prihodi i primici</v>
      </c>
      <c r="F15" s="43">
        <v>3227</v>
      </c>
      <c r="G15" s="39" t="str">
        <f t="shared" si="0"/>
        <v>Službena, radna i zaštitna odjeća i obuća</v>
      </c>
      <c r="H15" s="74" t="s">
        <v>3193</v>
      </c>
      <c r="I15" s="39" t="str">
        <f t="shared" si="1"/>
        <v>PROGRAMSKO FINANCIRANJE JAVNIH VISOKIH UČILIŠTA 2025. - 2029.</v>
      </c>
      <c r="J15" s="39" t="str">
        <f t="shared" si="2"/>
        <v>0942</v>
      </c>
      <c r="K15" s="73">
        <v>2500</v>
      </c>
      <c r="L15" s="73">
        <v>2700</v>
      </c>
      <c r="M15" s="73">
        <v>2700</v>
      </c>
      <c r="N15" s="243"/>
      <c r="O15" t="str">
        <f>IF(C15="","",'OPĆI DIO'!$C$1)</f>
        <v>2151 SVEUČILIŠTE U RIJECI - TEHNIČKI FAKULTET</v>
      </c>
      <c r="P15" t="str">
        <f t="shared" si="5"/>
        <v>322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0">
        <f t="shared" si="3"/>
        <v>11</v>
      </c>
      <c r="D16" s="43">
        <v>11</v>
      </c>
      <c r="E16" s="39" t="str">
        <f t="shared" si="4"/>
        <v>Opći prihodi i primici</v>
      </c>
      <c r="F16" s="43">
        <v>3231</v>
      </c>
      <c r="G16" s="39" t="str">
        <f t="shared" si="0"/>
        <v>Usluge telefona, interneta, pošte i prijevoza</v>
      </c>
      <c r="H16" s="74" t="s">
        <v>3193</v>
      </c>
      <c r="I16" s="39" t="str">
        <f t="shared" si="1"/>
        <v>PROGRAMSKO FINANCIRANJE JAVNIH VISOKIH UČILIŠTA 2025. - 2029.</v>
      </c>
      <c r="J16" s="39" t="str">
        <f t="shared" si="2"/>
        <v>0942</v>
      </c>
      <c r="K16" s="73">
        <v>21100</v>
      </c>
      <c r="L16" s="73">
        <v>22300</v>
      </c>
      <c r="M16" s="73">
        <v>23000</v>
      </c>
      <c r="N16" s="243"/>
      <c r="O16" t="str">
        <f>IF(C16="","",'OPĆI DIO'!$C$1)</f>
        <v>2151 SVEUČILIŠTE U RIJECI - TEHNIČKI FAKULTET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0">
        <f t="shared" si="3"/>
        <v>11</v>
      </c>
      <c r="D17" s="43">
        <v>11</v>
      </c>
      <c r="E17" s="39" t="str">
        <f t="shared" si="4"/>
        <v>Opći prihodi i primici</v>
      </c>
      <c r="F17" s="43">
        <v>3232</v>
      </c>
      <c r="G17" s="39" t="str">
        <f t="shared" si="0"/>
        <v>Usluge tekućeg i investicijskog održavanja</v>
      </c>
      <c r="H17" s="74" t="s">
        <v>3193</v>
      </c>
      <c r="I17" s="39" t="str">
        <f t="shared" si="1"/>
        <v>PROGRAMSKO FINANCIRANJE JAVNIH VISOKIH UČILIŠTA 2025. - 2029.</v>
      </c>
      <c r="J17" s="39" t="str">
        <f t="shared" si="2"/>
        <v>0942</v>
      </c>
      <c r="K17" s="73">
        <v>28292</v>
      </c>
      <c r="L17" s="73">
        <v>25000</v>
      </c>
      <c r="M17" s="73">
        <v>30000</v>
      </c>
      <c r="N17" s="243"/>
      <c r="O17" t="str">
        <f>IF(C17="","",'OPĆI DIO'!$C$1)</f>
        <v>2151 SVEUČILIŠTE U RIJECI - TEHNIČKI FAKULTET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0">
        <f t="shared" si="3"/>
        <v>11</v>
      </c>
      <c r="D18" s="43">
        <v>11</v>
      </c>
      <c r="E18" s="39" t="str">
        <f t="shared" si="4"/>
        <v>Opći prihodi i primici</v>
      </c>
      <c r="F18" s="43">
        <v>3233</v>
      </c>
      <c r="G18" s="39" t="str">
        <f t="shared" si="0"/>
        <v>Usluge promidžbe i informiranja</v>
      </c>
      <c r="H18" s="74" t="s">
        <v>3193</v>
      </c>
      <c r="I18" s="39" t="str">
        <f t="shared" si="1"/>
        <v>PROGRAMSKO FINANCIRANJE JAVNIH VISOKIH UČILIŠTA 2025. - 2029.</v>
      </c>
      <c r="J18" s="39" t="str">
        <f t="shared" si="2"/>
        <v>0942</v>
      </c>
      <c r="K18" s="73">
        <v>22573</v>
      </c>
      <c r="L18" s="73">
        <v>24202</v>
      </c>
      <c r="M18" s="73">
        <v>26612</v>
      </c>
      <c r="N18" s="243"/>
      <c r="O18" t="str">
        <f>IF(C18="","",'OPĆI DIO'!$C$1)</f>
        <v>2151 SVEUČILIŠTE U RIJECI - TEHNIČKI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51">
        <v>51000</v>
      </c>
      <c r="W18" s="251" t="s">
        <v>515</v>
      </c>
      <c r="X18" s="251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0">
        <f t="shared" si="3"/>
        <v>11</v>
      </c>
      <c r="D19" s="43">
        <v>11</v>
      </c>
      <c r="E19" s="39" t="str">
        <f t="shared" si="4"/>
        <v>Opći prihodi i primici</v>
      </c>
      <c r="F19" s="43">
        <v>3234</v>
      </c>
      <c r="G19" s="39" t="str">
        <f t="shared" si="0"/>
        <v>Komunalne usluge</v>
      </c>
      <c r="H19" s="74" t="s">
        <v>3193</v>
      </c>
      <c r="I19" s="39" t="str">
        <f t="shared" si="1"/>
        <v>PROGRAMSKO FINANCIRANJE JAVNIH VISOKIH UČILIŠTA 2025. - 2029.</v>
      </c>
      <c r="J19" s="39" t="str">
        <f t="shared" si="2"/>
        <v>0942</v>
      </c>
      <c r="K19" s="73">
        <v>42000</v>
      </c>
      <c r="L19" s="73">
        <v>44000</v>
      </c>
      <c r="M19" s="73">
        <v>46000</v>
      </c>
      <c r="N19" s="243"/>
      <c r="O19" t="str">
        <f>IF(C19="","",'OPĆI DIO'!$C$1)</f>
        <v>2151 SVEUČILIŠTE U RIJECI - TEHNIČKI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51">
        <v>51011</v>
      </c>
      <c r="W19" s="252" t="s">
        <v>517</v>
      </c>
      <c r="X19" s="252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0">
        <f t="shared" si="3"/>
        <v>11</v>
      </c>
      <c r="D20" s="43">
        <v>11</v>
      </c>
      <c r="E20" s="39" t="str">
        <f t="shared" si="4"/>
        <v>Opći prihodi i primici</v>
      </c>
      <c r="F20" s="43">
        <v>3235</v>
      </c>
      <c r="G20" s="39" t="str">
        <f t="shared" si="0"/>
        <v>Zakupnine i najamnine</v>
      </c>
      <c r="H20" s="74" t="s">
        <v>3193</v>
      </c>
      <c r="I20" s="39" t="str">
        <f t="shared" si="1"/>
        <v>PROGRAMSKO FINANCIRANJE JAVNIH VISOKIH UČILIŠTA 2025. - 2029.</v>
      </c>
      <c r="J20" s="39" t="str">
        <f t="shared" si="2"/>
        <v>0942</v>
      </c>
      <c r="K20" s="73">
        <v>5100</v>
      </c>
      <c r="L20" s="73">
        <v>5800</v>
      </c>
      <c r="M20" s="73">
        <v>6050</v>
      </c>
      <c r="N20" s="243"/>
      <c r="O20" t="str">
        <f>IF(C20="","",'OPĆI DIO'!$C$1)</f>
        <v>2151 SVEUČILIŠTE U RIJECI - TEHNIČKI FAKULTET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51">
        <v>51031</v>
      </c>
      <c r="W20" s="251" t="s">
        <v>519</v>
      </c>
      <c r="X20" s="251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0">
        <f t="shared" si="3"/>
        <v>11</v>
      </c>
      <c r="D21" s="43">
        <v>11</v>
      </c>
      <c r="E21" s="39" t="str">
        <f t="shared" si="4"/>
        <v>Opći prihodi i primici</v>
      </c>
      <c r="F21" s="43">
        <v>3236</v>
      </c>
      <c r="G21" s="39" t="str">
        <f t="shared" si="0"/>
        <v>Zdravstvene i veterinarske usluge</v>
      </c>
      <c r="H21" s="74" t="s">
        <v>3193</v>
      </c>
      <c r="I21" s="39" t="str">
        <f t="shared" si="1"/>
        <v>PROGRAMSKO FINANCIRANJE JAVNIH VISOKIH UČILIŠTA 2025. - 2029.</v>
      </c>
      <c r="J21" s="39" t="str">
        <f t="shared" si="2"/>
        <v>0942</v>
      </c>
      <c r="K21" s="73">
        <v>9600</v>
      </c>
      <c r="L21" s="73">
        <v>9600</v>
      </c>
      <c r="M21" s="73">
        <v>9600</v>
      </c>
      <c r="N21" s="243"/>
      <c r="O21" t="str">
        <f>IF(C21="","",'OPĆI DIO'!$C$1)</f>
        <v>2151 SVEUČILIŠTE U RIJECI - TEHNIČKI FAKULTET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51">
        <v>51043</v>
      </c>
      <c r="W21" s="251" t="s">
        <v>521</v>
      </c>
      <c r="X21" s="251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0">
        <f t="shared" si="3"/>
        <v>11</v>
      </c>
      <c r="D22" s="43">
        <v>11</v>
      </c>
      <c r="E22" s="39" t="str">
        <f t="shared" si="4"/>
        <v>Opći prihodi i primici</v>
      </c>
      <c r="F22" s="43">
        <v>3237</v>
      </c>
      <c r="G22" s="39" t="str">
        <f t="shared" si="0"/>
        <v>Intelektualne i osobne usluge</v>
      </c>
      <c r="H22" s="74" t="s">
        <v>3193</v>
      </c>
      <c r="I22" s="39" t="str">
        <f t="shared" si="1"/>
        <v>PROGRAMSKO FINANCIRANJE JAVNIH VISOKIH UČILIŠTA 2025. - 2029.</v>
      </c>
      <c r="J22" s="39" t="str">
        <f t="shared" si="2"/>
        <v>0942</v>
      </c>
      <c r="K22" s="73">
        <v>67000</v>
      </c>
      <c r="L22" s="73">
        <v>70000</v>
      </c>
      <c r="M22" s="73">
        <v>73000</v>
      </c>
      <c r="N22" s="243"/>
      <c r="O22" t="str">
        <f>IF(C22="","",'OPĆI DIO'!$C$1)</f>
        <v>2151 SVEUČILIŠTE U RIJECI - TEHNIČKI FAKULTET</v>
      </c>
      <c r="P22" t="str">
        <f t="shared" si="5"/>
        <v>323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51">
        <v>51081</v>
      </c>
      <c r="W22" s="251" t="s">
        <v>523</v>
      </c>
      <c r="X22" s="251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0">
        <f t="shared" si="3"/>
        <v>11</v>
      </c>
      <c r="D23" s="43">
        <v>11</v>
      </c>
      <c r="E23" s="39" t="str">
        <f t="shared" si="4"/>
        <v>Opći prihodi i primici</v>
      </c>
      <c r="F23" s="43">
        <v>3238</v>
      </c>
      <c r="G23" s="39" t="str">
        <f t="shared" si="0"/>
        <v>Računalne usluge</v>
      </c>
      <c r="H23" s="74" t="s">
        <v>3193</v>
      </c>
      <c r="I23" s="39" t="str">
        <f t="shared" si="1"/>
        <v>PROGRAMSKO FINANCIRANJE JAVNIH VISOKIH UČILIŠTA 2025. - 2029.</v>
      </c>
      <c r="J23" s="39" t="str">
        <f t="shared" si="2"/>
        <v>0942</v>
      </c>
      <c r="K23" s="73">
        <v>7100</v>
      </c>
      <c r="L23" s="73">
        <v>8700</v>
      </c>
      <c r="M23" s="73">
        <v>9100</v>
      </c>
      <c r="N23" s="243"/>
      <c r="O23" t="str">
        <f>IF(C23="","",'OPĆI DIO'!$C$1)</f>
        <v>2151 SVEUČILIŠTE U RIJECI - TEHNIČKI FAKULTET</v>
      </c>
      <c r="P23" t="str">
        <f t="shared" si="5"/>
        <v>323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0">
        <f t="shared" si="3"/>
        <v>11</v>
      </c>
      <c r="D24" s="43">
        <v>11</v>
      </c>
      <c r="E24" s="39" t="str">
        <f t="shared" si="4"/>
        <v>Opći prihodi i primici</v>
      </c>
      <c r="F24" s="43">
        <v>3239</v>
      </c>
      <c r="G24" s="39" t="str">
        <f t="shared" si="0"/>
        <v>Ostale usluge</v>
      </c>
      <c r="H24" s="74" t="s">
        <v>3193</v>
      </c>
      <c r="I24" s="39" t="str">
        <f t="shared" si="1"/>
        <v>PROGRAMSKO FINANCIRANJE JAVNIH VISOKIH UČILIŠTA 2025. - 2029.</v>
      </c>
      <c r="J24" s="39" t="str">
        <f t="shared" si="2"/>
        <v>0942</v>
      </c>
      <c r="K24" s="73">
        <v>12000</v>
      </c>
      <c r="L24" s="73">
        <v>14500</v>
      </c>
      <c r="M24" s="73">
        <v>14500</v>
      </c>
      <c r="N24" s="243"/>
      <c r="O24" t="str">
        <f>IF(C24="","",'OPĆI DIO'!$C$1)</f>
        <v>2151 SVEUČILIŠTE U RIJECI - TEHNIČKI FAKULTET</v>
      </c>
      <c r="P24" t="str">
        <f t="shared" si="5"/>
        <v>323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0">
        <f t="shared" si="3"/>
        <v>11</v>
      </c>
      <c r="D25" s="43">
        <v>11</v>
      </c>
      <c r="E25" s="39" t="str">
        <f t="shared" si="4"/>
        <v>Opći prihodi i primici</v>
      </c>
      <c r="F25" s="43">
        <v>3241</v>
      </c>
      <c r="G25" s="39" t="str">
        <f t="shared" si="0"/>
        <v>Naknade troškova osobama izvan radnog odnosa</v>
      </c>
      <c r="H25" s="74" t="s">
        <v>3193</v>
      </c>
      <c r="I25" s="39" t="str">
        <f t="shared" si="1"/>
        <v>PROGRAMSKO FINANCIRANJE JAVNIH VISOKIH UČILIŠTA 2025. - 2029.</v>
      </c>
      <c r="J25" s="39" t="str">
        <f t="shared" si="2"/>
        <v>0942</v>
      </c>
      <c r="K25" s="73">
        <v>2900</v>
      </c>
      <c r="L25" s="73">
        <v>2956</v>
      </c>
      <c r="M25" s="73">
        <v>3096</v>
      </c>
      <c r="N25" s="243"/>
      <c r="O25" t="str">
        <f>IF(C25="","",'OPĆI DIO'!$C$1)</f>
        <v>2151 SVEUČILIŠTE U RIJECI - TEHNIČKI FAKULTET</v>
      </c>
      <c r="P25" t="str">
        <f t="shared" si="5"/>
        <v>324</v>
      </c>
      <c r="Q25" t="str">
        <f t="shared" si="6"/>
        <v>32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0">
        <f t="shared" si="3"/>
        <v>11</v>
      </c>
      <c r="D26" s="43">
        <v>11</v>
      </c>
      <c r="E26" s="39" t="str">
        <f t="shared" si="4"/>
        <v>Opći prihodi i primici</v>
      </c>
      <c r="F26" s="43">
        <v>3292</v>
      </c>
      <c r="G26" s="39" t="str">
        <f t="shared" si="0"/>
        <v>Premije osiguranja</v>
      </c>
      <c r="H26" s="74" t="s">
        <v>3193</v>
      </c>
      <c r="I26" s="39" t="str">
        <f t="shared" si="1"/>
        <v>PROGRAMSKO FINANCIRANJE JAVNIH VISOKIH UČILIŠTA 2025. - 2029.</v>
      </c>
      <c r="J26" s="39" t="str">
        <f t="shared" si="2"/>
        <v>0942</v>
      </c>
      <c r="K26" s="73">
        <v>9000</v>
      </c>
      <c r="L26" s="73">
        <v>10000</v>
      </c>
      <c r="M26" s="73">
        <v>10500</v>
      </c>
      <c r="N26" s="243"/>
      <c r="O26" t="str">
        <f>IF(C26="","",'OPĆI DIO'!$C$1)</f>
        <v>2151 SVEUČILIŠTE U RIJECI - TEHNIČKI FAKULTET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94</v>
      </c>
      <c r="T26" t="str">
        <f t="shared" si="9"/>
        <v>3</v>
      </c>
      <c r="U26">
        <f t="shared" si="10"/>
        <v>11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0">
        <f t="shared" si="3"/>
        <v>11</v>
      </c>
      <c r="D27" s="43">
        <v>11</v>
      </c>
      <c r="E27" s="39" t="str">
        <f t="shared" si="4"/>
        <v>Opći prihodi i primici</v>
      </c>
      <c r="F27" s="43">
        <v>3293</v>
      </c>
      <c r="G27" s="39" t="str">
        <f t="shared" si="0"/>
        <v>Reprezentacija</v>
      </c>
      <c r="H27" s="74" t="s">
        <v>3193</v>
      </c>
      <c r="I27" s="39" t="str">
        <f t="shared" si="1"/>
        <v>PROGRAMSKO FINANCIRANJE JAVNIH VISOKIH UČILIŠTA 2025. - 2029.</v>
      </c>
      <c r="J27" s="39" t="str">
        <f t="shared" si="2"/>
        <v>0942</v>
      </c>
      <c r="K27" s="73">
        <v>900</v>
      </c>
      <c r="L27" s="73">
        <v>1500</v>
      </c>
      <c r="M27" s="73">
        <v>1750</v>
      </c>
      <c r="N27" s="243"/>
      <c r="O27" t="str">
        <f>IF(C27="","",'OPĆI DIO'!$C$1)</f>
        <v>2151 SVEUČILIŠTE U RIJECI - TEHNIČKI FAKULTET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0">
        <f t="shared" si="3"/>
        <v>11</v>
      </c>
      <c r="D28" s="43">
        <v>11</v>
      </c>
      <c r="E28" s="39" t="str">
        <f t="shared" si="4"/>
        <v>Opći prihodi i primici</v>
      </c>
      <c r="F28" s="43">
        <v>3294</v>
      </c>
      <c r="G28" s="39" t="str">
        <f t="shared" si="0"/>
        <v>Članarine i norme</v>
      </c>
      <c r="H28" s="74" t="s">
        <v>3193</v>
      </c>
      <c r="I28" s="39" t="str">
        <f t="shared" si="1"/>
        <v>PROGRAMSKO FINANCIRANJE JAVNIH VISOKIH UČILIŠTA 2025. - 2029.</v>
      </c>
      <c r="J28" s="39" t="str">
        <f t="shared" si="2"/>
        <v>0942</v>
      </c>
      <c r="K28" s="73">
        <v>1800</v>
      </c>
      <c r="L28" s="73">
        <v>2000</v>
      </c>
      <c r="M28" s="73">
        <v>2000</v>
      </c>
      <c r="N28" s="243"/>
      <c r="O28" t="str">
        <f>IF(C28="","",'OPĆI DIO'!$C$1)</f>
        <v>2151 SVEUČILIŠTE U RIJECI - TEHNIČKI FAKULTET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94</v>
      </c>
      <c r="T28" t="str">
        <f t="shared" si="9"/>
        <v>3</v>
      </c>
      <c r="U28">
        <f t="shared" si="10"/>
        <v>11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0">
        <f t="shared" si="3"/>
        <v>11</v>
      </c>
      <c r="D29" s="43">
        <v>11</v>
      </c>
      <c r="E29" s="39" t="str">
        <f t="shared" si="4"/>
        <v>Opći prihodi i primici</v>
      </c>
      <c r="F29" s="43">
        <v>3295</v>
      </c>
      <c r="G29" s="39" t="str">
        <f t="shared" si="0"/>
        <v>Pristojbe i naknade</v>
      </c>
      <c r="H29" s="74" t="s">
        <v>3193</v>
      </c>
      <c r="I29" s="39" t="str">
        <f t="shared" si="1"/>
        <v>PROGRAMSKO FINANCIRANJE JAVNIH VISOKIH UČILIŠTA 2025. - 2029.</v>
      </c>
      <c r="J29" s="39" t="str">
        <f t="shared" si="2"/>
        <v>0942</v>
      </c>
      <c r="K29" s="73">
        <v>7484</v>
      </c>
      <c r="L29" s="73">
        <v>7900</v>
      </c>
      <c r="M29" s="73">
        <v>7900</v>
      </c>
      <c r="N29" s="243"/>
      <c r="O29" t="str">
        <f>IF(C29="","",'OPĆI DIO'!$C$1)</f>
        <v>2151 SVEUČILIŠTE U RIJECI - TEHNIČKI FAKULTET</v>
      </c>
      <c r="P29" t="str">
        <f t="shared" si="5"/>
        <v>329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0">
        <f t="shared" si="3"/>
        <v>11</v>
      </c>
      <c r="D30" s="43">
        <v>11</v>
      </c>
      <c r="E30" s="39" t="str">
        <f t="shared" si="4"/>
        <v>Opći prihodi i primici</v>
      </c>
      <c r="F30" s="43">
        <v>3296</v>
      </c>
      <c r="G30" s="39" t="str">
        <f t="shared" si="0"/>
        <v>Troškovi sudskih postupaka</v>
      </c>
      <c r="H30" s="74" t="s">
        <v>3193</v>
      </c>
      <c r="I30" s="39" t="str">
        <f t="shared" si="1"/>
        <v>PROGRAMSKO FINANCIRANJE JAVNIH VISOKIH UČILIŠTA 2025. - 2029.</v>
      </c>
      <c r="J30" s="39" t="str">
        <f t="shared" si="2"/>
        <v>0942</v>
      </c>
      <c r="K30" s="73">
        <v>0</v>
      </c>
      <c r="L30" s="73">
        <v>500</v>
      </c>
      <c r="M30" s="73">
        <v>500</v>
      </c>
      <c r="N30" s="243"/>
      <c r="O30" t="str">
        <f>IF(C30="","",'OPĆI DIO'!$C$1)</f>
        <v>2151 SVEUČILIŠTE U RIJECI - TEHNIČKI FAKULTET</v>
      </c>
      <c r="P30" t="str">
        <f t="shared" si="5"/>
        <v>329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0">
        <f t="shared" si="3"/>
        <v>11</v>
      </c>
      <c r="D31" s="43">
        <v>11</v>
      </c>
      <c r="E31" s="39" t="str">
        <f t="shared" si="4"/>
        <v>Opći prihodi i primici</v>
      </c>
      <c r="F31" s="43">
        <v>3299</v>
      </c>
      <c r="G31" s="39" t="str">
        <f t="shared" si="0"/>
        <v>Ostali nespomenuti rashodi poslovanja</v>
      </c>
      <c r="H31" s="74" t="s">
        <v>3193</v>
      </c>
      <c r="I31" s="39" t="str">
        <f t="shared" si="1"/>
        <v>PROGRAMSKO FINANCIRANJE JAVNIH VISOKIH UČILIŠTA 2025. - 2029.</v>
      </c>
      <c r="J31" s="39" t="str">
        <f t="shared" si="2"/>
        <v>0942</v>
      </c>
      <c r="K31" s="73">
        <v>2500</v>
      </c>
      <c r="L31" s="73">
        <v>2500</v>
      </c>
      <c r="M31" s="73">
        <v>2500</v>
      </c>
      <c r="N31" s="243"/>
      <c r="O31" t="str">
        <f>IF(C31="","",'OPĆI DIO'!$C$1)</f>
        <v>2151 SVEUČILIŠTE U RIJECI - TEHNIČKI FAKULTET</v>
      </c>
      <c r="P31" t="str">
        <f t="shared" si="5"/>
        <v>329</v>
      </c>
      <c r="Q31" t="str">
        <f t="shared" si="6"/>
        <v>32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0">
        <f t="shared" si="3"/>
        <v>11</v>
      </c>
      <c r="D32" s="43">
        <v>11</v>
      </c>
      <c r="E32" s="39" t="str">
        <f t="shared" si="4"/>
        <v>Opći prihodi i primici</v>
      </c>
      <c r="F32" s="43">
        <v>3431</v>
      </c>
      <c r="G32" s="39" t="str">
        <f t="shared" si="0"/>
        <v>Bankarske usluge i usluge platnog prometa</v>
      </c>
      <c r="H32" s="74" t="s">
        <v>3193</v>
      </c>
      <c r="I32" s="39" t="str">
        <f t="shared" si="1"/>
        <v>PROGRAMSKO FINANCIRANJE JAVNIH VISOKIH UČILIŠTA 2025. - 2029.</v>
      </c>
      <c r="J32" s="39" t="str">
        <f t="shared" si="2"/>
        <v>0942</v>
      </c>
      <c r="K32" s="73">
        <v>1600</v>
      </c>
      <c r="L32" s="73">
        <v>1700</v>
      </c>
      <c r="M32" s="73">
        <v>1700</v>
      </c>
      <c r="N32" s="243"/>
      <c r="O32" t="str">
        <f>IF(C32="","",'OPĆI DIO'!$C$1)</f>
        <v>2151 SVEUČILIŠTE U RIJECI - TEHNIČKI FAKULTET</v>
      </c>
      <c r="P32" t="str">
        <f t="shared" si="5"/>
        <v>343</v>
      </c>
      <c r="Q32" t="str">
        <f t="shared" si="6"/>
        <v>34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0">
        <f t="shared" si="3"/>
        <v>11</v>
      </c>
      <c r="D33" s="43">
        <v>11</v>
      </c>
      <c r="E33" s="39" t="str">
        <f t="shared" si="4"/>
        <v>Opći prihodi i primici</v>
      </c>
      <c r="F33" s="43">
        <v>3433</v>
      </c>
      <c r="G33" s="39" t="str">
        <f t="shared" si="0"/>
        <v>Zatezne kamate</v>
      </c>
      <c r="H33" s="74" t="s">
        <v>3193</v>
      </c>
      <c r="I33" s="39" t="str">
        <f t="shared" si="1"/>
        <v>PROGRAMSKO FINANCIRANJE JAVNIH VISOKIH UČILIŠTA 2025. - 2029.</v>
      </c>
      <c r="J33" s="39" t="str">
        <f t="shared" si="2"/>
        <v>0942</v>
      </c>
      <c r="K33" s="73">
        <v>0</v>
      </c>
      <c r="L33" s="73">
        <v>50</v>
      </c>
      <c r="M33" s="73">
        <v>50</v>
      </c>
      <c r="N33" s="243"/>
      <c r="O33" t="str">
        <f>IF(C33="","",'OPĆI DIO'!$C$1)</f>
        <v>2151 SVEUČILIŠTE U RIJECI - TEHNIČKI FAKULTET</v>
      </c>
      <c r="P33" t="str">
        <f t="shared" si="5"/>
        <v>343</v>
      </c>
      <c r="Q33" t="str">
        <f t="shared" si="6"/>
        <v>34</v>
      </c>
      <c r="R33" t="str">
        <f t="shared" si="7"/>
        <v>11</v>
      </c>
      <c r="S33" t="str">
        <f t="shared" si="8"/>
        <v>94</v>
      </c>
      <c r="T33" t="str">
        <f t="shared" si="9"/>
        <v>3</v>
      </c>
      <c r="U33">
        <f t="shared" si="10"/>
        <v>11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0">
        <f t="shared" si="3"/>
        <v>11</v>
      </c>
      <c r="D34" s="43">
        <v>11</v>
      </c>
      <c r="E34" s="39" t="str">
        <f t="shared" si="4"/>
        <v>Opći prihodi i primici</v>
      </c>
      <c r="F34" s="200">
        <v>4221</v>
      </c>
      <c r="G34" s="39" t="str">
        <f t="shared" si="0"/>
        <v>Uredska oprema i namještaj</v>
      </c>
      <c r="H34" s="74" t="s">
        <v>3193</v>
      </c>
      <c r="I34" s="39" t="str">
        <f t="shared" si="1"/>
        <v>PROGRAMSKO FINANCIRANJE JAVNIH VISOKIH UČILIŠTA 2025. - 2029.</v>
      </c>
      <c r="J34" s="39" t="str">
        <f t="shared" si="2"/>
        <v>0942</v>
      </c>
      <c r="K34" s="73">
        <v>54647</v>
      </c>
      <c r="L34" s="73">
        <v>40647</v>
      </c>
      <c r="M34" s="73">
        <v>41647</v>
      </c>
      <c r="N34" s="243"/>
      <c r="O34" t="str">
        <f>IF(C34="","",'OPĆI DIO'!$C$1)</f>
        <v>2151 SVEUČILIŠTE U RIJECI - TEHNIČKI FAKULTET</v>
      </c>
      <c r="P34" t="str">
        <f t="shared" si="5"/>
        <v>422</v>
      </c>
      <c r="Q34" t="str">
        <f t="shared" si="6"/>
        <v>42</v>
      </c>
      <c r="R34" t="str">
        <f t="shared" si="7"/>
        <v>11</v>
      </c>
      <c r="S34" t="str">
        <f t="shared" si="8"/>
        <v>94</v>
      </c>
      <c r="T34" t="str">
        <f t="shared" si="9"/>
        <v>4</v>
      </c>
      <c r="U34">
        <f t="shared" si="10"/>
        <v>11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0">
        <f t="shared" si="3"/>
        <v>11</v>
      </c>
      <c r="D35" s="43">
        <v>11</v>
      </c>
      <c r="E35" s="39" t="str">
        <f t="shared" si="4"/>
        <v>Opći prihodi i primici</v>
      </c>
      <c r="F35" s="43">
        <v>4222</v>
      </c>
      <c r="G35" s="39" t="str">
        <f t="shared" si="0"/>
        <v>Komunikacijska oprema</v>
      </c>
      <c r="H35" s="74" t="s">
        <v>3193</v>
      </c>
      <c r="I35" s="39" t="str">
        <f t="shared" si="1"/>
        <v>PROGRAMSKO FINANCIRANJE JAVNIH VISOKIH UČILIŠTA 2025. - 2029.</v>
      </c>
      <c r="J35" s="39" t="str">
        <f t="shared" si="2"/>
        <v>0942</v>
      </c>
      <c r="K35" s="73">
        <v>2153</v>
      </c>
      <c r="L35" s="73">
        <v>2153</v>
      </c>
      <c r="M35" s="73">
        <v>2153</v>
      </c>
      <c r="N35" s="243"/>
      <c r="O35" t="str">
        <f>IF(C35="","",'OPĆI DIO'!$C$1)</f>
        <v>2151 SVEUČILIŠTE U RIJECI - TEHNIČKI FAKULTET</v>
      </c>
      <c r="P35" t="str">
        <f t="shared" si="5"/>
        <v>422</v>
      </c>
      <c r="Q35" t="str">
        <f t="shared" si="6"/>
        <v>42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0">
        <f t="shared" si="3"/>
        <v>11</v>
      </c>
      <c r="D36" s="43">
        <v>11</v>
      </c>
      <c r="E36" s="39" t="str">
        <f t="shared" si="4"/>
        <v>Opći prihodi i primici</v>
      </c>
      <c r="F36" s="43">
        <v>4223</v>
      </c>
      <c r="G36" s="39" t="str">
        <f t="shared" si="0"/>
        <v>Oprema za održavanje i zaštitu</v>
      </c>
      <c r="H36" s="74" t="s">
        <v>3193</v>
      </c>
      <c r="I36" s="39" t="str">
        <f t="shared" si="1"/>
        <v>PROGRAMSKO FINANCIRANJE JAVNIH VISOKIH UČILIŠTA 2025. - 2029.</v>
      </c>
      <c r="J36" s="39" t="str">
        <f t="shared" si="2"/>
        <v>0942</v>
      </c>
      <c r="K36" s="73">
        <v>3000</v>
      </c>
      <c r="L36" s="73">
        <v>3000</v>
      </c>
      <c r="M36" s="73">
        <v>3000</v>
      </c>
      <c r="N36" s="243"/>
      <c r="O36" t="str">
        <f>IF(C36="","",'OPĆI DIO'!$C$1)</f>
        <v>2151 SVEUČILIŠTE U RIJECI - TEHNIČKI FAKULTET</v>
      </c>
      <c r="P36" t="str">
        <f t="shared" si="5"/>
        <v>422</v>
      </c>
      <c r="Q36" t="str">
        <f t="shared" si="6"/>
        <v>42</v>
      </c>
      <c r="R36" t="str">
        <f t="shared" si="7"/>
        <v>11</v>
      </c>
      <c r="S36" t="str">
        <f t="shared" si="8"/>
        <v>94</v>
      </c>
      <c r="T36" t="str">
        <f t="shared" si="9"/>
        <v>4</v>
      </c>
      <c r="U36">
        <f t="shared" si="10"/>
        <v>11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0">
        <f t="shared" si="3"/>
        <v>11</v>
      </c>
      <c r="D37" s="43">
        <v>11</v>
      </c>
      <c r="E37" s="39" t="str">
        <f t="shared" si="4"/>
        <v>Opći prihodi i primici</v>
      </c>
      <c r="F37" s="43">
        <v>4224</v>
      </c>
      <c r="G37" s="39" t="str">
        <f t="shared" si="0"/>
        <v>Medicinska i laboratorijska oprema</v>
      </c>
      <c r="H37" s="74" t="s">
        <v>3193</v>
      </c>
      <c r="I37" s="39" t="str">
        <f t="shared" si="1"/>
        <v>PROGRAMSKO FINANCIRANJE JAVNIH VISOKIH UČILIŠTA 2025. - 2029.</v>
      </c>
      <c r="J37" s="39" t="str">
        <f t="shared" si="2"/>
        <v>0942</v>
      </c>
      <c r="K37" s="73">
        <v>29000</v>
      </c>
      <c r="L37" s="73">
        <v>29000</v>
      </c>
      <c r="M37" s="73">
        <v>21500</v>
      </c>
      <c r="N37" s="243"/>
      <c r="O37" t="str">
        <f>IF(C37="","",'OPĆI DIO'!$C$1)</f>
        <v>2151 SVEUČILIŠTE U RIJECI - TEHNIČKI FAKULTET</v>
      </c>
      <c r="P37" t="str">
        <f t="shared" si="5"/>
        <v>422</v>
      </c>
      <c r="Q37" t="str">
        <f t="shared" si="6"/>
        <v>42</v>
      </c>
      <c r="R37" t="str">
        <f t="shared" si="7"/>
        <v>11</v>
      </c>
      <c r="S37" t="str">
        <f t="shared" si="8"/>
        <v>94</v>
      </c>
      <c r="T37" t="str">
        <f t="shared" si="9"/>
        <v>4</v>
      </c>
      <c r="U37">
        <f t="shared" si="10"/>
        <v>11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0">
        <f t="shared" si="3"/>
        <v>11</v>
      </c>
      <c r="D38" s="43">
        <v>11</v>
      </c>
      <c r="E38" s="39" t="str">
        <f t="shared" si="4"/>
        <v>Opći prihodi i primici</v>
      </c>
      <c r="F38" s="43">
        <v>4227</v>
      </c>
      <c r="G38" s="39" t="str">
        <f t="shared" si="0"/>
        <v>Uređaji, strojevi i oprema za ostale namjene</v>
      </c>
      <c r="H38" s="74" t="s">
        <v>3193</v>
      </c>
      <c r="I38" s="39" t="str">
        <f t="shared" si="1"/>
        <v>PROGRAMSKO FINANCIRANJE JAVNIH VISOKIH UČILIŠTA 2025. - 2029.</v>
      </c>
      <c r="J38" s="39" t="str">
        <f t="shared" si="2"/>
        <v>0942</v>
      </c>
      <c r="K38" s="73">
        <v>0</v>
      </c>
      <c r="L38" s="73">
        <v>1000</v>
      </c>
      <c r="M38" s="73">
        <v>1000</v>
      </c>
      <c r="N38" s="243"/>
      <c r="O38" t="str">
        <f>IF(C38="","",'OPĆI DIO'!$C$1)</f>
        <v>2151 SVEUČILIŠTE U RIJECI - TEHNIČKI FAKULTET</v>
      </c>
      <c r="P38" t="str">
        <f t="shared" si="5"/>
        <v>422</v>
      </c>
      <c r="Q38" t="str">
        <f t="shared" si="6"/>
        <v>42</v>
      </c>
      <c r="R38" t="str">
        <f t="shared" si="7"/>
        <v>11</v>
      </c>
      <c r="S38" t="str">
        <f t="shared" si="8"/>
        <v>94</v>
      </c>
      <c r="T38" t="str">
        <f t="shared" si="9"/>
        <v>4</v>
      </c>
      <c r="U38">
        <f t="shared" si="10"/>
        <v>11</v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0">
        <f t="shared" si="3"/>
        <v>11</v>
      </c>
      <c r="D39" s="43">
        <v>11</v>
      </c>
      <c r="E39" s="39" t="str">
        <f t="shared" si="4"/>
        <v>Opći prihodi i primici</v>
      </c>
      <c r="F39" s="201">
        <v>4241</v>
      </c>
      <c r="G39" s="39" t="str">
        <f t="shared" si="0"/>
        <v>Knjige</v>
      </c>
      <c r="H39" s="74" t="s">
        <v>3193</v>
      </c>
      <c r="I39" s="39" t="str">
        <f t="shared" si="1"/>
        <v>PROGRAMSKO FINANCIRANJE JAVNIH VISOKIH UČILIŠTA 2025. - 2029.</v>
      </c>
      <c r="J39" s="39" t="str">
        <f t="shared" si="2"/>
        <v>0942</v>
      </c>
      <c r="K39" s="73">
        <v>1200</v>
      </c>
      <c r="L39" s="73">
        <v>1200</v>
      </c>
      <c r="M39" s="73">
        <v>1200</v>
      </c>
      <c r="N39" s="243"/>
      <c r="O39" t="str">
        <f>IF(C39="","",'OPĆI DIO'!$C$1)</f>
        <v>2151 SVEUČILIŠTE U RIJECI - TEHNIČKI FAKULTET</v>
      </c>
      <c r="P39" t="str">
        <f t="shared" si="5"/>
        <v>424</v>
      </c>
      <c r="Q39" t="str">
        <f t="shared" si="6"/>
        <v>42</v>
      </c>
      <c r="R39" t="str">
        <f t="shared" si="7"/>
        <v>11</v>
      </c>
      <c r="S39" t="str">
        <f t="shared" si="8"/>
        <v>94</v>
      </c>
      <c r="T39" t="str">
        <f t="shared" si="9"/>
        <v>4</v>
      </c>
      <c r="U39">
        <f t="shared" si="10"/>
        <v>11</v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0">
        <f t="shared" si="3"/>
        <v>11</v>
      </c>
      <c r="D40" s="43">
        <v>11</v>
      </c>
      <c r="E40" s="39" t="str">
        <f t="shared" si="4"/>
        <v>Opći prihodi i primici</v>
      </c>
      <c r="F40" s="43">
        <v>4262</v>
      </c>
      <c r="G40" s="39" t="str">
        <f t="shared" si="0"/>
        <v>Ulaganja u računalne programe</v>
      </c>
      <c r="H40" s="74" t="s">
        <v>3193</v>
      </c>
      <c r="I40" s="39" t="str">
        <f t="shared" si="1"/>
        <v>PROGRAMSKO FINANCIRANJE JAVNIH VISOKIH UČILIŠTA 2025. - 2029.</v>
      </c>
      <c r="J40" s="39" t="str">
        <f t="shared" si="2"/>
        <v>0942</v>
      </c>
      <c r="K40" s="73">
        <v>37500</v>
      </c>
      <c r="L40" s="73">
        <v>77500</v>
      </c>
      <c r="M40" s="73">
        <v>28500</v>
      </c>
      <c r="N40" s="243"/>
      <c r="O40" t="str">
        <f>IF(C40="","",'OPĆI DIO'!$C$1)</f>
        <v>2151 SVEUČILIŠTE U RIJECI - TEHNIČKI FAKULTET</v>
      </c>
      <c r="P40" t="str">
        <f t="shared" si="5"/>
        <v>426</v>
      </c>
      <c r="Q40" t="str">
        <f t="shared" si="6"/>
        <v>42</v>
      </c>
      <c r="R40" t="str">
        <f t="shared" si="7"/>
        <v>11</v>
      </c>
      <c r="S40" t="str">
        <f t="shared" si="8"/>
        <v>94</v>
      </c>
      <c r="T40" t="str">
        <f t="shared" si="9"/>
        <v>4</v>
      </c>
      <c r="U40">
        <f t="shared" si="10"/>
        <v>11</v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0">
        <f t="shared" si="3"/>
        <v>11</v>
      </c>
      <c r="D41" s="43">
        <v>11</v>
      </c>
      <c r="E41" s="39" t="str">
        <f t="shared" si="4"/>
        <v>Opći prihodi i primici</v>
      </c>
      <c r="F41" s="43">
        <v>4511</v>
      </c>
      <c r="G41" s="39" t="str">
        <f t="shared" si="0"/>
        <v>Dodatna ulaganja na građevinskim objektima</v>
      </c>
      <c r="H41" s="74" t="s">
        <v>3193</v>
      </c>
      <c r="I41" s="39" t="str">
        <f t="shared" si="1"/>
        <v>PROGRAMSKO FINANCIRANJE JAVNIH VISOKIH UČILIŠTA 2025. - 2029.</v>
      </c>
      <c r="J41" s="39" t="str">
        <f t="shared" si="2"/>
        <v>0942</v>
      </c>
      <c r="K41" s="73">
        <v>25000</v>
      </c>
      <c r="L41" s="73">
        <v>5000</v>
      </c>
      <c r="M41" s="73">
        <v>65000</v>
      </c>
      <c r="N41" s="243"/>
      <c r="O41" t="str">
        <f>IF(C41="","",'OPĆI DIO'!$C$1)</f>
        <v>2151 SVEUČILIŠTE U RIJECI - TEHNIČKI FAKULTET</v>
      </c>
      <c r="P41" t="str">
        <f t="shared" si="5"/>
        <v>451</v>
      </c>
      <c r="Q41" t="str">
        <f t="shared" si="6"/>
        <v>45</v>
      </c>
      <c r="R41" t="str">
        <f t="shared" si="7"/>
        <v>11</v>
      </c>
      <c r="S41" t="str">
        <f t="shared" si="8"/>
        <v>94</v>
      </c>
      <c r="T41" t="str">
        <f t="shared" si="9"/>
        <v>4</v>
      </c>
      <c r="U41">
        <f t="shared" si="10"/>
        <v>11</v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/>
      </c>
      <c r="B42" s="39" t="str">
        <f>IF(C42="","",VLOOKUP('OPĆI DIO'!$C$1,'OPĆI DIO'!$N$4:$W$137,9,FALSE))</f>
        <v/>
      </c>
      <c r="C42" s="270" t="str">
        <f t="shared" si="3"/>
        <v/>
      </c>
      <c r="D42" s="43"/>
      <c r="E42" s="39" t="str">
        <f t="shared" si="4"/>
        <v/>
      </c>
      <c r="F42" s="43"/>
      <c r="G42" s="39" t="str">
        <f t="shared" si="0"/>
        <v/>
      </c>
      <c r="H42" s="202"/>
      <c r="I42" s="39" t="str">
        <f t="shared" si="1"/>
        <v/>
      </c>
      <c r="J42" s="39" t="str">
        <f t="shared" si="2"/>
        <v/>
      </c>
      <c r="K42" s="73"/>
      <c r="L42" s="73"/>
      <c r="M42" s="73"/>
      <c r="N42" s="243"/>
      <c r="O42" t="str">
        <f>IF(C42="","",'OPĆI DIO'!$C$1)</f>
        <v/>
      </c>
      <c r="P42" t="str">
        <f t="shared" si="5"/>
        <v/>
      </c>
      <c r="Q42" t="str">
        <f t="shared" si="6"/>
        <v/>
      </c>
      <c r="R42" t="str">
        <f t="shared" si="7"/>
        <v/>
      </c>
      <c r="S42" t="str">
        <f t="shared" si="8"/>
        <v/>
      </c>
      <c r="T42" t="str">
        <f t="shared" si="9"/>
        <v/>
      </c>
      <c r="U42" t="str">
        <f t="shared" si="10"/>
        <v/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0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3211</v>
      </c>
      <c r="G43" s="39" t="str">
        <f t="shared" si="0"/>
        <v>Službena putovanja</v>
      </c>
      <c r="H43" s="202" t="s">
        <v>3195</v>
      </c>
      <c r="I43" s="39" t="str">
        <f t="shared" si="1"/>
        <v>RAZVOJ SUSTAVA PROGRAMSKIH SPORAZUMA ZA FINANCIRANJE SVEUČILIŠTA I ZNANSTVENIH INSTITUTA USMJERENIH NA INOVACIJE, ISTRAŽIVANJE I RAZVOJ - NPOO (C3.2. R1-I1 )</v>
      </c>
      <c r="J43" s="39" t="str">
        <f t="shared" si="2"/>
        <v>0942</v>
      </c>
      <c r="K43" s="73">
        <v>36159</v>
      </c>
      <c r="L43" s="73">
        <v>25100</v>
      </c>
      <c r="M43" s="73">
        <v>20000</v>
      </c>
      <c r="N43" s="243"/>
      <c r="O43" t="str">
        <f>IF(C43="","",'OPĆI DIO'!$C$1)</f>
        <v>2151 SVEUČILIŠTE U RIJECI - TEHNIČKI FAKULTET</v>
      </c>
      <c r="P43" t="str">
        <f t="shared" si="5"/>
        <v>321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 t="str">
        <f t="shared" si="10"/>
        <v/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0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3213</v>
      </c>
      <c r="G44" s="39" t="str">
        <f t="shared" si="0"/>
        <v>Stručno usavršavanje zaposlenika</v>
      </c>
      <c r="H44" s="202" t="s">
        <v>3195</v>
      </c>
      <c r="I44" s="39" t="str">
        <f t="shared" si="1"/>
        <v>RAZVOJ SUSTAVA PROGRAMSKIH SPORAZUMA ZA FINANCIRANJE SVEUČILIŠTA I ZNANSTVENIH INSTITUTA USMJERENIH NA INOVACIJE, ISTRAŽIVANJE I RAZVOJ - NPOO (C3.2. R1-I1 )</v>
      </c>
      <c r="J44" s="39" t="str">
        <f t="shared" si="2"/>
        <v>0942</v>
      </c>
      <c r="K44" s="73">
        <v>37000</v>
      </c>
      <c r="L44" s="73">
        <v>26900</v>
      </c>
      <c r="M44" s="73">
        <v>19000</v>
      </c>
      <c r="N44" s="243"/>
      <c r="O44" t="str">
        <f>IF(C44="","",'OPĆI DIO'!$C$1)</f>
        <v>2151 SVEUČILIŠTE U RIJECI - TEHNIČKI FAKULTET</v>
      </c>
      <c r="P44" t="str">
        <f t="shared" si="5"/>
        <v>321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 t="str">
        <f t="shared" si="10"/>
        <v/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0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3221</v>
      </c>
      <c r="G45" s="39" t="str">
        <f t="shared" si="0"/>
        <v>Uredski materijal i ostali materijalni rashodi</v>
      </c>
      <c r="H45" s="202" t="s">
        <v>3195</v>
      </c>
      <c r="I45" s="39" t="str">
        <f t="shared" si="1"/>
        <v>RAZVOJ SUSTAVA PROGRAMSKIH SPORAZUMA ZA FINANCIRANJE SVEUČILIŠTA I ZNANSTVENIH INSTITUTA USMJERENIH NA INOVACIJE, ISTRAŽIVANJE I RAZVOJ - NPOO (C3.2. R1-I1 )</v>
      </c>
      <c r="J45" s="39" t="str">
        <f t="shared" si="2"/>
        <v>0942</v>
      </c>
      <c r="K45" s="73">
        <v>5000</v>
      </c>
      <c r="L45" s="73">
        <v>2500</v>
      </c>
      <c r="M45" s="73">
        <v>2000</v>
      </c>
      <c r="N45" s="243"/>
      <c r="O45" t="str">
        <f>IF(C45="","",'OPĆI DIO'!$C$1)</f>
        <v>2151 SVEUČILIŠTE U RIJECI - TEHNIČKI FAKULTET</v>
      </c>
      <c r="P45" t="str">
        <f t="shared" si="5"/>
        <v>322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 t="str">
        <f t="shared" si="10"/>
        <v/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0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3222</v>
      </c>
      <c r="G46" s="39" t="str">
        <f t="shared" si="0"/>
        <v>Materijal i sirovine</v>
      </c>
      <c r="H46" s="202" t="s">
        <v>3195</v>
      </c>
      <c r="I46" s="39" t="str">
        <f t="shared" si="1"/>
        <v>RAZVOJ SUSTAVA PROGRAMSKIH SPORAZUMA ZA FINANCIRANJE SVEUČILIŠTA I ZNANSTVENIH INSTITUTA USMJERENIH NA INOVACIJE, ISTRAŽIVANJE I RAZVOJ - NPOO (C3.2. R1-I1 )</v>
      </c>
      <c r="J46" s="39" t="str">
        <f t="shared" si="2"/>
        <v>0942</v>
      </c>
      <c r="K46" s="73">
        <v>32000</v>
      </c>
      <c r="L46" s="73">
        <v>21000</v>
      </c>
      <c r="M46" s="73">
        <v>19000</v>
      </c>
      <c r="N46" s="243"/>
      <c r="O46" t="str">
        <f>IF(C46="","",'OPĆI DIO'!$C$1)</f>
        <v>2151 SVEUČILIŠTE U RIJECI - TEHNIČKI FAKULTET</v>
      </c>
      <c r="P46" t="str">
        <f t="shared" si="5"/>
        <v>322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 t="str">
        <f t="shared" si="10"/>
        <v/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0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3224</v>
      </c>
      <c r="G47" s="39" t="str">
        <f t="shared" si="0"/>
        <v>Materijal i dijelovi za tekuće i investicijsko održavanje</v>
      </c>
      <c r="H47" s="202" t="s">
        <v>3195</v>
      </c>
      <c r="I47" s="39" t="str">
        <f t="shared" si="1"/>
        <v>RAZVOJ SUSTAVA PROGRAMSKIH SPORAZUMA ZA FINANCIRANJE SVEUČILIŠTA I ZNANSTVENIH INSTITUTA USMJERENIH NA INOVACIJE, ISTRAŽIVANJE I RAZVOJ - NPOO (C3.2. R1-I1 )</v>
      </c>
      <c r="J47" s="39" t="str">
        <f t="shared" si="2"/>
        <v>0942</v>
      </c>
      <c r="K47" s="73">
        <v>7500</v>
      </c>
      <c r="L47" s="73">
        <v>3500</v>
      </c>
      <c r="M47" s="73">
        <v>2500</v>
      </c>
      <c r="N47" s="243"/>
      <c r="O47" t="str">
        <f>IF(C47="","",'OPĆI DIO'!$C$1)</f>
        <v>2151 SVEUČILIŠTE U RIJECI - TEHNIČKI FAKULTET</v>
      </c>
      <c r="P47" t="str">
        <f t="shared" si="5"/>
        <v>322</v>
      </c>
      <c r="Q47" t="str">
        <f t="shared" si="6"/>
        <v>32</v>
      </c>
      <c r="R47" t="str">
        <f t="shared" si="7"/>
        <v>581</v>
      </c>
      <c r="S47" t="str">
        <f t="shared" si="8"/>
        <v>94</v>
      </c>
      <c r="T47" t="str">
        <f t="shared" si="9"/>
        <v>3</v>
      </c>
      <c r="U47" t="str">
        <f t="shared" si="10"/>
        <v/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0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3225</v>
      </c>
      <c r="G48" s="39" t="str">
        <f t="shared" si="0"/>
        <v>Sitni inventar i autogume</v>
      </c>
      <c r="H48" s="202" t="s">
        <v>3195</v>
      </c>
      <c r="I48" s="39" t="str">
        <f t="shared" si="1"/>
        <v>RAZVOJ SUSTAVA PROGRAMSKIH SPORAZUMA ZA FINANCIRANJE SVEUČILIŠTA I ZNANSTVENIH INSTITUTA USMJERENIH NA INOVACIJE, ISTRAŽIVANJE I RAZVOJ - NPOO (C3.2. R1-I1 )</v>
      </c>
      <c r="J48" s="39" t="str">
        <f t="shared" si="2"/>
        <v>0942</v>
      </c>
      <c r="K48" s="73">
        <v>5000</v>
      </c>
      <c r="L48" s="73">
        <v>2500</v>
      </c>
      <c r="M48" s="73">
        <v>0</v>
      </c>
      <c r="N48" s="243"/>
      <c r="O48" t="str">
        <f>IF(C48="","",'OPĆI DIO'!$C$1)</f>
        <v>2151 SVEUČILIŠTE U RIJECI - TEHNIČKI FAKULTET</v>
      </c>
      <c r="P48" t="str">
        <f t="shared" si="5"/>
        <v>322</v>
      </c>
      <c r="Q48" t="str">
        <f t="shared" si="6"/>
        <v>32</v>
      </c>
      <c r="R48" t="str">
        <f t="shared" si="7"/>
        <v>581</v>
      </c>
      <c r="S48" t="str">
        <f t="shared" si="8"/>
        <v>94</v>
      </c>
      <c r="T48" t="str">
        <f t="shared" si="9"/>
        <v>3</v>
      </c>
      <c r="U48" t="str">
        <f t="shared" si="10"/>
        <v/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0">
        <f t="shared" si="3"/>
        <v>581</v>
      </c>
      <c r="D49" s="43">
        <v>581</v>
      </c>
      <c r="E49" s="39" t="str">
        <f t="shared" si="4"/>
        <v>Mehanizam za oporavak i otpornost – bespovratna sredstva – raspoloživ predujam ili unaprijed naplaćen prihod</v>
      </c>
      <c r="F49" s="43">
        <v>3233</v>
      </c>
      <c r="G49" s="39" t="str">
        <f t="shared" si="0"/>
        <v>Usluge promidžbe i informiranja</v>
      </c>
      <c r="H49" s="202" t="s">
        <v>3195</v>
      </c>
      <c r="I49" s="39" t="str">
        <f t="shared" si="1"/>
        <v>RAZVOJ SUSTAVA PROGRAMSKIH SPORAZUMA ZA FINANCIRANJE SVEUČILIŠTA I ZNANSTVENIH INSTITUTA USMJERENIH NA INOVACIJE, ISTRAŽIVANJE I RAZVOJ - NPOO (C3.2. R1-I1 )</v>
      </c>
      <c r="J49" s="39" t="str">
        <f t="shared" si="2"/>
        <v>0942</v>
      </c>
      <c r="K49" s="73">
        <v>35500</v>
      </c>
      <c r="L49" s="73">
        <v>22500</v>
      </c>
      <c r="M49" s="73">
        <v>15000</v>
      </c>
      <c r="N49" s="243"/>
      <c r="O49" t="str">
        <f>IF(C49="","",'OPĆI DIO'!$C$1)</f>
        <v>2151 SVEUČILIŠTE U RIJECI - TEHNIČKI FAKULTET</v>
      </c>
      <c r="P49" t="str">
        <f t="shared" si="5"/>
        <v>323</v>
      </c>
      <c r="Q49" t="str">
        <f t="shared" si="6"/>
        <v>32</v>
      </c>
      <c r="R49" t="str">
        <f t="shared" si="7"/>
        <v>581</v>
      </c>
      <c r="S49" t="str">
        <f t="shared" si="8"/>
        <v>94</v>
      </c>
      <c r="T49" t="str">
        <f t="shared" si="9"/>
        <v>3</v>
      </c>
      <c r="U49" t="str">
        <f t="shared" si="10"/>
        <v/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0">
        <f t="shared" si="3"/>
        <v>581</v>
      </c>
      <c r="D50" s="43">
        <v>581</v>
      </c>
      <c r="E50" s="39" t="str">
        <f t="shared" si="4"/>
        <v>Mehanizam za oporavak i otpornost – bespovratna sredstva – raspoloživ predujam ili unaprijed naplaćen prihod</v>
      </c>
      <c r="F50" s="43">
        <v>3237</v>
      </c>
      <c r="G50" s="39" t="str">
        <f t="shared" si="0"/>
        <v>Intelektualne i osobne usluge</v>
      </c>
      <c r="H50" s="202" t="s">
        <v>3195</v>
      </c>
      <c r="I50" s="39" t="str">
        <f t="shared" si="1"/>
        <v>RAZVOJ SUSTAVA PROGRAMSKIH SPORAZUMA ZA FINANCIRANJE SVEUČILIŠTA I ZNANSTVENIH INSTITUTA USMJERENIH NA INOVACIJE, ISTRAŽIVANJE I RAZVOJ - NPOO (C3.2. R1-I1 )</v>
      </c>
      <c r="J50" s="39" t="str">
        <f t="shared" si="2"/>
        <v>0942</v>
      </c>
      <c r="K50" s="73">
        <v>1500</v>
      </c>
      <c r="L50" s="73">
        <v>500</v>
      </c>
      <c r="M50" s="73">
        <v>0</v>
      </c>
      <c r="N50" s="243"/>
      <c r="O50" t="str">
        <f>IF(C50="","",'OPĆI DIO'!$C$1)</f>
        <v>2151 SVEUČILIŠTE U RIJECI - TEHNIČKI FAKULTET</v>
      </c>
      <c r="P50" t="str">
        <f t="shared" si="5"/>
        <v>323</v>
      </c>
      <c r="Q50" t="str">
        <f t="shared" si="6"/>
        <v>32</v>
      </c>
      <c r="R50" t="str">
        <f t="shared" si="7"/>
        <v>581</v>
      </c>
      <c r="S50" t="str">
        <f t="shared" si="8"/>
        <v>94</v>
      </c>
      <c r="T50" t="str">
        <f t="shared" si="9"/>
        <v>3</v>
      </c>
      <c r="U50" t="str">
        <f t="shared" si="10"/>
        <v/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0">
        <f t="shared" si="3"/>
        <v>581</v>
      </c>
      <c r="D51" s="43">
        <v>581</v>
      </c>
      <c r="E51" s="39" t="str">
        <f t="shared" si="4"/>
        <v>Mehanizam za oporavak i otpornost – bespovratna sredstva – raspoloživ predujam ili unaprijed naplaćen prihod</v>
      </c>
      <c r="F51" s="43">
        <v>3238</v>
      </c>
      <c r="G51" s="39" t="str">
        <f t="shared" si="0"/>
        <v>Računalne usluge</v>
      </c>
      <c r="H51" s="202" t="s">
        <v>3195</v>
      </c>
      <c r="I51" s="39" t="str">
        <f t="shared" si="1"/>
        <v>RAZVOJ SUSTAVA PROGRAMSKIH SPORAZUMA ZA FINANCIRANJE SVEUČILIŠTA I ZNANSTVENIH INSTITUTA USMJERENIH NA INOVACIJE, ISTRAŽIVANJE I RAZVOJ - NPOO (C3.2. R1-I1 )</v>
      </c>
      <c r="J51" s="39" t="str">
        <f t="shared" si="2"/>
        <v>0942</v>
      </c>
      <c r="K51" s="73">
        <v>1500</v>
      </c>
      <c r="L51" s="73">
        <v>500</v>
      </c>
      <c r="M51" s="73">
        <v>0</v>
      </c>
      <c r="N51" s="243"/>
      <c r="O51" t="str">
        <f>IF(C51="","",'OPĆI DIO'!$C$1)</f>
        <v>2151 SVEUČILIŠTE U RIJECI - TEHNIČKI FAKULTET</v>
      </c>
      <c r="P51" t="str">
        <f t="shared" si="5"/>
        <v>323</v>
      </c>
      <c r="Q51" t="str">
        <f t="shared" si="6"/>
        <v>32</v>
      </c>
      <c r="R51" t="str">
        <f t="shared" si="7"/>
        <v>581</v>
      </c>
      <c r="S51" t="str">
        <f t="shared" si="8"/>
        <v>94</v>
      </c>
      <c r="T51" t="str">
        <f t="shared" si="9"/>
        <v>3</v>
      </c>
      <c r="U51" t="str">
        <f t="shared" si="10"/>
        <v/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0">
        <f t="shared" si="3"/>
        <v>581</v>
      </c>
      <c r="D52" s="43">
        <v>581</v>
      </c>
      <c r="E52" s="39" t="str">
        <f t="shared" si="4"/>
        <v>Mehanizam za oporavak i otpornost – bespovratna sredstva – raspoloživ predujam ili unaprijed naplaćen prihod</v>
      </c>
      <c r="F52" s="43">
        <v>3239</v>
      </c>
      <c r="G52" s="39" t="str">
        <f t="shared" si="0"/>
        <v>Ostale usluge</v>
      </c>
      <c r="H52" s="202" t="s">
        <v>3195</v>
      </c>
      <c r="I52" s="39" t="str">
        <f t="shared" si="1"/>
        <v>RAZVOJ SUSTAVA PROGRAMSKIH SPORAZUMA ZA FINANCIRANJE SVEUČILIŠTA I ZNANSTVENIH INSTITUTA USMJERENIH NA INOVACIJE, ISTRAŽIVANJE I RAZVOJ - NPOO (C3.2. R1-I1 )</v>
      </c>
      <c r="J52" s="39" t="str">
        <f t="shared" si="2"/>
        <v>0942</v>
      </c>
      <c r="K52" s="73">
        <v>29500</v>
      </c>
      <c r="L52" s="73">
        <v>15300</v>
      </c>
      <c r="M52" s="73">
        <v>5000</v>
      </c>
      <c r="N52" s="243"/>
      <c r="O52" t="str">
        <f>IF(C52="","",'OPĆI DIO'!$C$1)</f>
        <v>2151 SVEUČILIŠTE U RIJECI - TEHNIČKI FAKULTET</v>
      </c>
      <c r="P52" t="str">
        <f t="shared" si="5"/>
        <v>323</v>
      </c>
      <c r="Q52" t="str">
        <f t="shared" si="6"/>
        <v>32</v>
      </c>
      <c r="R52" t="str">
        <f t="shared" si="7"/>
        <v>581</v>
      </c>
      <c r="S52" t="str">
        <f t="shared" si="8"/>
        <v>94</v>
      </c>
      <c r="T52" t="str">
        <f t="shared" si="9"/>
        <v>3</v>
      </c>
      <c r="U52" t="str">
        <f t="shared" si="10"/>
        <v/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0">
        <f t="shared" si="3"/>
        <v>581</v>
      </c>
      <c r="D53" s="43">
        <v>581</v>
      </c>
      <c r="E53" s="39" t="str">
        <f t="shared" si="4"/>
        <v>Mehanizam za oporavak i otpornost – bespovratna sredstva – raspoloživ predujam ili unaprijed naplaćen prihod</v>
      </c>
      <c r="F53" s="43">
        <v>3241</v>
      </c>
      <c r="G53" s="39" t="str">
        <f t="shared" si="0"/>
        <v>Naknade troškova osobama izvan radnog odnosa</v>
      </c>
      <c r="H53" s="202" t="s">
        <v>3195</v>
      </c>
      <c r="I53" s="39" t="str">
        <f t="shared" si="1"/>
        <v>RAZVOJ SUSTAVA PROGRAMSKIH SPORAZUMA ZA FINANCIRANJE SVEUČILIŠTA I ZNANSTVENIH INSTITUTA USMJERENIH NA INOVACIJE, ISTRAŽIVANJE I RAZVOJ - NPOO (C3.2. R1-I1 )</v>
      </c>
      <c r="J53" s="39" t="str">
        <f t="shared" si="2"/>
        <v>0942</v>
      </c>
      <c r="K53" s="73">
        <v>6500</v>
      </c>
      <c r="L53" s="73">
        <v>5476</v>
      </c>
      <c r="M53" s="73">
        <v>5000</v>
      </c>
      <c r="N53" s="243"/>
      <c r="O53" t="str">
        <f>IF(C53="","",'OPĆI DIO'!$C$1)</f>
        <v>2151 SVEUČILIŠTE U RIJECI - TEHNIČKI FAKULTET</v>
      </c>
      <c r="P53" t="str">
        <f t="shared" si="5"/>
        <v>324</v>
      </c>
      <c r="Q53" t="str">
        <f t="shared" si="6"/>
        <v>32</v>
      </c>
      <c r="R53" t="str">
        <f t="shared" si="7"/>
        <v>581</v>
      </c>
      <c r="S53" t="str">
        <f t="shared" si="8"/>
        <v>94</v>
      </c>
      <c r="T53" t="str">
        <f t="shared" si="9"/>
        <v>3</v>
      </c>
      <c r="U53" t="str">
        <f t="shared" si="10"/>
        <v/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0">
        <f t="shared" si="3"/>
        <v>581</v>
      </c>
      <c r="D54" s="43">
        <v>581</v>
      </c>
      <c r="E54" s="39" t="str">
        <f t="shared" si="4"/>
        <v>Mehanizam za oporavak i otpornost – bespovratna sredstva – raspoloživ predujam ili unaprijed naplaćen prihod</v>
      </c>
      <c r="F54" s="43">
        <v>3293</v>
      </c>
      <c r="G54" s="39" t="str">
        <f t="shared" si="0"/>
        <v>Reprezentacija</v>
      </c>
      <c r="H54" s="202" t="s">
        <v>3195</v>
      </c>
      <c r="I54" s="39" t="str">
        <f t="shared" si="1"/>
        <v>RAZVOJ SUSTAVA PROGRAMSKIH SPORAZUMA ZA FINANCIRANJE SVEUČILIŠTA I ZNANSTVENIH INSTITUTA USMJERENIH NA INOVACIJE, ISTRAŽIVANJE I RAZVOJ - NPOO (C3.2. R1-I1 )</v>
      </c>
      <c r="J54" s="39" t="str">
        <f t="shared" si="2"/>
        <v>0942</v>
      </c>
      <c r="K54" s="73">
        <v>2000</v>
      </c>
      <c r="L54" s="73">
        <v>1000</v>
      </c>
      <c r="M54" s="73">
        <v>1000</v>
      </c>
      <c r="N54" s="243"/>
      <c r="O54" t="str">
        <f>IF(C54="","",'OPĆI DIO'!$C$1)</f>
        <v>2151 SVEUČILIŠTE U RIJECI - TEHNIČKI FAKULTET</v>
      </c>
      <c r="P54" t="str">
        <f t="shared" si="5"/>
        <v>329</v>
      </c>
      <c r="Q54" t="str">
        <f t="shared" si="6"/>
        <v>32</v>
      </c>
      <c r="R54" t="str">
        <f t="shared" si="7"/>
        <v>581</v>
      </c>
      <c r="S54" t="str">
        <f t="shared" si="8"/>
        <v>94</v>
      </c>
      <c r="T54" t="str">
        <f t="shared" si="9"/>
        <v>3</v>
      </c>
      <c r="U54" t="str">
        <f t="shared" si="10"/>
        <v/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0">
        <f t="shared" si="3"/>
        <v>581</v>
      </c>
      <c r="D55" s="43">
        <v>581</v>
      </c>
      <c r="E55" s="39" t="str">
        <f t="shared" si="4"/>
        <v>Mehanizam za oporavak i otpornost – bespovratna sredstva – raspoloživ predujam ili unaprijed naplaćen prihod</v>
      </c>
      <c r="F55" s="43">
        <v>3295</v>
      </c>
      <c r="G55" s="39" t="str">
        <f t="shared" si="0"/>
        <v>Pristojbe i naknade</v>
      </c>
      <c r="H55" s="202" t="s">
        <v>3195</v>
      </c>
      <c r="I55" s="39" t="str">
        <f t="shared" si="1"/>
        <v>RAZVOJ SUSTAVA PROGRAMSKIH SPORAZUMA ZA FINANCIRANJE SVEUČILIŠTA I ZNANSTVENIH INSTITUTA USMJERENIH NA INOVACIJE, ISTRAŽIVANJE I RAZVOJ - NPOO (C3.2. R1-I1 )</v>
      </c>
      <c r="J55" s="39" t="str">
        <f t="shared" si="2"/>
        <v>0942</v>
      </c>
      <c r="K55" s="73">
        <v>3000</v>
      </c>
      <c r="L55" s="73">
        <v>1500</v>
      </c>
      <c r="M55" s="73">
        <v>1500</v>
      </c>
      <c r="N55" s="243"/>
      <c r="O55" t="str">
        <f>IF(C55="","",'OPĆI DIO'!$C$1)</f>
        <v>2151 SVEUČILIŠTE U RIJECI - TEHNIČKI FAKULTET</v>
      </c>
      <c r="P55" t="str">
        <f t="shared" si="5"/>
        <v>329</v>
      </c>
      <c r="Q55" t="str">
        <f t="shared" si="6"/>
        <v>32</v>
      </c>
      <c r="R55" t="str">
        <f t="shared" si="7"/>
        <v>581</v>
      </c>
      <c r="S55" t="str">
        <f t="shared" si="8"/>
        <v>94</v>
      </c>
      <c r="T55" t="str">
        <f t="shared" si="9"/>
        <v>3</v>
      </c>
      <c r="U55" t="str">
        <f t="shared" si="10"/>
        <v/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0">
        <f t="shared" si="3"/>
        <v>581</v>
      </c>
      <c r="D56" s="43">
        <v>581</v>
      </c>
      <c r="E56" s="39" t="str">
        <f t="shared" si="4"/>
        <v>Mehanizam za oporavak i otpornost – bespovratna sredstva – raspoloživ predujam ili unaprijed naplaćen prihod</v>
      </c>
      <c r="F56" s="43">
        <v>3299</v>
      </c>
      <c r="G56" s="39" t="str">
        <f t="shared" si="0"/>
        <v>Ostali nespomenuti rashodi poslovanja</v>
      </c>
      <c r="H56" s="202" t="s">
        <v>3195</v>
      </c>
      <c r="I56" s="39" t="str">
        <f t="shared" si="1"/>
        <v>RAZVOJ SUSTAVA PROGRAMSKIH SPORAZUMA ZA FINANCIRANJE SVEUČILIŠTA I ZNANSTVENIH INSTITUTA USMJERENIH NA INOVACIJE, ISTRAŽIVANJE I RAZVOJ - NPOO (C3.2. R1-I1 )</v>
      </c>
      <c r="J56" s="39" t="str">
        <f t="shared" si="2"/>
        <v>0942</v>
      </c>
      <c r="K56" s="73">
        <v>24300</v>
      </c>
      <c r="L56" s="73">
        <v>16500</v>
      </c>
      <c r="M56" s="73">
        <v>3579</v>
      </c>
      <c r="N56" s="243"/>
      <c r="O56" t="str">
        <f>IF(C56="","",'OPĆI DIO'!$C$1)</f>
        <v>2151 SVEUČILIŠTE U RIJECI - TEHNIČKI FAKULTET</v>
      </c>
      <c r="P56" t="str">
        <f t="shared" si="5"/>
        <v>329</v>
      </c>
      <c r="Q56" t="str">
        <f t="shared" si="6"/>
        <v>32</v>
      </c>
      <c r="R56" t="str">
        <f t="shared" si="7"/>
        <v>581</v>
      </c>
      <c r="S56" t="str">
        <f t="shared" si="8"/>
        <v>94</v>
      </c>
      <c r="T56" t="str">
        <f t="shared" si="9"/>
        <v>3</v>
      </c>
      <c r="U56" t="str">
        <f t="shared" si="10"/>
        <v/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0">
        <f t="shared" si="3"/>
        <v>581</v>
      </c>
      <c r="D57" s="43">
        <v>581</v>
      </c>
      <c r="E57" s="39" t="str">
        <f t="shared" si="4"/>
        <v>Mehanizam za oporavak i otpornost – bespovratna sredstva – raspoloživ predujam ili unaprijed naplaćen prihod</v>
      </c>
      <c r="F57" s="43">
        <v>4221</v>
      </c>
      <c r="G57" s="39" t="str">
        <f t="shared" si="0"/>
        <v>Uredska oprema i namještaj</v>
      </c>
      <c r="H57" s="202" t="s">
        <v>3195</v>
      </c>
      <c r="I57" s="39" t="str">
        <f t="shared" si="1"/>
        <v>RAZVOJ SUSTAVA PROGRAMSKIH SPORAZUMA ZA FINANCIRANJE SVEUČILIŠTA I ZNANSTVENIH INSTITUTA USMJERENIH NA INOVACIJE, ISTRAŽIVANJE I RAZVOJ - NPOO (C3.2. R1-I1 )</v>
      </c>
      <c r="J57" s="39" t="str">
        <f t="shared" si="2"/>
        <v>0942</v>
      </c>
      <c r="K57" s="73">
        <v>25000</v>
      </c>
      <c r="L57" s="73">
        <v>15000</v>
      </c>
      <c r="M57" s="73">
        <v>9000</v>
      </c>
      <c r="N57" s="243"/>
      <c r="O57" t="str">
        <f>IF(C57="","",'OPĆI DIO'!$C$1)</f>
        <v>2151 SVEUČILIŠTE U RIJECI - TEHNIČKI FAKULTET</v>
      </c>
      <c r="P57" t="str">
        <f t="shared" si="5"/>
        <v>422</v>
      </c>
      <c r="Q57" t="str">
        <f t="shared" si="6"/>
        <v>42</v>
      </c>
      <c r="R57" t="str">
        <f t="shared" si="7"/>
        <v>581</v>
      </c>
      <c r="S57" t="str">
        <f t="shared" si="8"/>
        <v>94</v>
      </c>
      <c r="T57" t="str">
        <f t="shared" si="9"/>
        <v>4</v>
      </c>
      <c r="U57" t="str">
        <f t="shared" si="10"/>
        <v/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0">
        <f t="shared" si="3"/>
        <v>581</v>
      </c>
      <c r="D58" s="43">
        <v>581</v>
      </c>
      <c r="E58" s="39" t="str">
        <f t="shared" si="4"/>
        <v>Mehanizam za oporavak i otpornost – bespovratna sredstva – raspoloživ predujam ili unaprijed naplaćen prihod</v>
      </c>
      <c r="F58" s="43">
        <v>4223</v>
      </c>
      <c r="G58" s="39" t="str">
        <f t="shared" si="0"/>
        <v>Oprema za održavanje i zaštitu</v>
      </c>
      <c r="H58" s="202" t="s">
        <v>3195</v>
      </c>
      <c r="I58" s="39" t="str">
        <f t="shared" si="1"/>
        <v>RAZVOJ SUSTAVA PROGRAMSKIH SPORAZUMA ZA FINANCIRANJE SVEUČILIŠTA I ZNANSTVENIH INSTITUTA USMJERENIH NA INOVACIJE, ISTRAŽIVANJE I RAZVOJ - NPOO (C3.2. R1-I1 )</v>
      </c>
      <c r="J58" s="39" t="str">
        <f t="shared" si="2"/>
        <v>0942</v>
      </c>
      <c r="K58" s="73">
        <v>2500</v>
      </c>
      <c r="L58" s="73">
        <v>1000</v>
      </c>
      <c r="M58" s="73">
        <v>0</v>
      </c>
      <c r="N58" s="243"/>
      <c r="O58" t="str">
        <f>IF(C58="","",'OPĆI DIO'!$C$1)</f>
        <v>2151 SVEUČILIŠTE U RIJECI - TEHNIČKI FAKULTET</v>
      </c>
      <c r="P58" t="str">
        <f t="shared" si="5"/>
        <v>422</v>
      </c>
      <c r="Q58" t="str">
        <f t="shared" si="6"/>
        <v>42</v>
      </c>
      <c r="R58" t="str">
        <f t="shared" si="7"/>
        <v>581</v>
      </c>
      <c r="S58" t="str">
        <f t="shared" si="8"/>
        <v>94</v>
      </c>
      <c r="T58" t="str">
        <f t="shared" si="9"/>
        <v>4</v>
      </c>
      <c r="U58" t="str">
        <f t="shared" si="10"/>
        <v/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0">
        <f t="shared" si="3"/>
        <v>581</v>
      </c>
      <c r="D59" s="43">
        <v>581</v>
      </c>
      <c r="E59" s="39" t="str">
        <f t="shared" si="4"/>
        <v>Mehanizam za oporavak i otpornost – bespovratna sredstva – raspoloživ predujam ili unaprijed naplaćen prihod</v>
      </c>
      <c r="F59" s="43">
        <v>4224</v>
      </c>
      <c r="G59" s="39" t="str">
        <f t="shared" si="0"/>
        <v>Medicinska i laboratorijska oprema</v>
      </c>
      <c r="H59" s="202" t="s">
        <v>3195</v>
      </c>
      <c r="I59" s="39" t="str">
        <f t="shared" si="1"/>
        <v>RAZVOJ SUSTAVA PROGRAMSKIH SPORAZUMA ZA FINANCIRANJE SVEUČILIŠTA I ZNANSTVENIH INSTITUTA USMJERENIH NA INOVACIJE, ISTRAŽIVANJE I RAZVOJ - NPOO (C3.2. R1-I1 )</v>
      </c>
      <c r="J59" s="39" t="str">
        <f t="shared" si="2"/>
        <v>0942</v>
      </c>
      <c r="K59" s="73">
        <v>325000</v>
      </c>
      <c r="L59" s="73">
        <v>199000</v>
      </c>
      <c r="M59" s="73">
        <v>180000</v>
      </c>
      <c r="N59" s="243"/>
      <c r="O59" t="str">
        <f>IF(C59="","",'OPĆI DIO'!$C$1)</f>
        <v>2151 SVEUČILIŠTE U RIJECI - TEHNIČKI FAKULTET</v>
      </c>
      <c r="P59" t="str">
        <f t="shared" si="5"/>
        <v>422</v>
      </c>
      <c r="Q59" t="str">
        <f t="shared" si="6"/>
        <v>42</v>
      </c>
      <c r="R59" t="str">
        <f t="shared" si="7"/>
        <v>581</v>
      </c>
      <c r="S59" t="str">
        <f t="shared" si="8"/>
        <v>94</v>
      </c>
      <c r="T59" t="str">
        <f t="shared" si="9"/>
        <v>4</v>
      </c>
      <c r="U59" t="str">
        <f t="shared" si="10"/>
        <v/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0">
        <f t="shared" si="3"/>
        <v>581</v>
      </c>
      <c r="D60" s="43">
        <v>581</v>
      </c>
      <c r="E60" s="39" t="str">
        <f t="shared" si="4"/>
        <v>Mehanizam za oporavak i otpornost – bespovratna sredstva – raspoloživ predujam ili unaprijed naplaćen prihod</v>
      </c>
      <c r="F60" s="43">
        <v>4227</v>
      </c>
      <c r="G60" s="39" t="str">
        <f t="shared" si="0"/>
        <v>Uređaji, strojevi i oprema za ostale namjene</v>
      </c>
      <c r="H60" s="202" t="s">
        <v>3195</v>
      </c>
      <c r="I60" s="39" t="str">
        <f t="shared" si="1"/>
        <v>RAZVOJ SUSTAVA PROGRAMSKIH SPORAZUMA ZA FINANCIRANJE SVEUČILIŠTA I ZNANSTVENIH INSTITUTA USMJERENIH NA INOVACIJE, ISTRAŽIVANJE I RAZVOJ - NPOO (C3.2. R1-I1 )</v>
      </c>
      <c r="J60" s="39" t="str">
        <f t="shared" si="2"/>
        <v>0942</v>
      </c>
      <c r="K60" s="73">
        <v>5000</v>
      </c>
      <c r="L60" s="73">
        <v>2500</v>
      </c>
      <c r="M60" s="73">
        <v>1500</v>
      </c>
      <c r="N60" s="243"/>
      <c r="O60" t="str">
        <f>IF(C60="","",'OPĆI DIO'!$C$1)</f>
        <v>2151 SVEUČILIŠTE U RIJECI - TEHNIČKI FAKULTET</v>
      </c>
      <c r="P60" t="str">
        <f t="shared" si="5"/>
        <v>422</v>
      </c>
      <c r="Q60" t="str">
        <f t="shared" si="6"/>
        <v>42</v>
      </c>
      <c r="R60" t="str">
        <f t="shared" si="7"/>
        <v>581</v>
      </c>
      <c r="S60" t="str">
        <f t="shared" si="8"/>
        <v>94</v>
      </c>
      <c r="T60" t="str">
        <f t="shared" si="9"/>
        <v>4</v>
      </c>
      <c r="U60" t="str">
        <f t="shared" si="10"/>
        <v/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0">
        <f t="shared" si="3"/>
        <v>581</v>
      </c>
      <c r="D61" s="43">
        <v>581</v>
      </c>
      <c r="E61" s="39" t="str">
        <f t="shared" si="4"/>
        <v>Mehanizam za oporavak i otpornost – bespovratna sredstva – raspoloživ predujam ili unaprijed naplaćen prihod</v>
      </c>
      <c r="F61" s="43">
        <v>4241</v>
      </c>
      <c r="G61" s="39" t="str">
        <f t="shared" si="0"/>
        <v>Knjige</v>
      </c>
      <c r="H61" s="202" t="s">
        <v>3195</v>
      </c>
      <c r="I61" s="39" t="str">
        <f t="shared" si="1"/>
        <v>RAZVOJ SUSTAVA PROGRAMSKIH SPORAZUMA ZA FINANCIRANJE SVEUČILIŠTA I ZNANSTVENIH INSTITUTA USMJERENIH NA INOVACIJE, ISTRAŽIVANJE I RAZVOJ - NPOO (C3.2. R1-I1 )</v>
      </c>
      <c r="J61" s="39" t="str">
        <f t="shared" si="2"/>
        <v>0942</v>
      </c>
      <c r="K61" s="73">
        <v>3000</v>
      </c>
      <c r="L61" s="73">
        <v>1500</v>
      </c>
      <c r="M61" s="73">
        <v>500</v>
      </c>
      <c r="N61" s="243"/>
      <c r="O61" t="str">
        <f>IF(C61="","",'OPĆI DIO'!$C$1)</f>
        <v>2151 SVEUČILIŠTE U RIJECI - TEHNIČKI FAKULTET</v>
      </c>
      <c r="P61" t="str">
        <f t="shared" si="5"/>
        <v>424</v>
      </c>
      <c r="Q61" t="str">
        <f t="shared" si="6"/>
        <v>42</v>
      </c>
      <c r="R61" t="str">
        <f t="shared" si="7"/>
        <v>581</v>
      </c>
      <c r="S61" t="str">
        <f t="shared" si="8"/>
        <v>94</v>
      </c>
      <c r="T61" t="str">
        <f t="shared" si="9"/>
        <v>4</v>
      </c>
      <c r="U61" t="str">
        <f t="shared" si="10"/>
        <v/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0">
        <f t="shared" si="3"/>
        <v>581</v>
      </c>
      <c r="D62" s="43">
        <v>581</v>
      </c>
      <c r="E62" s="39" t="str">
        <f t="shared" si="4"/>
        <v>Mehanizam za oporavak i otpornost – bespovratna sredstva – raspoloživ predujam ili unaprijed naplaćen prihod</v>
      </c>
      <c r="F62" s="43">
        <v>4262</v>
      </c>
      <c r="G62" s="39" t="str">
        <f t="shared" si="0"/>
        <v>Ulaganja u računalne programe</v>
      </c>
      <c r="H62" s="202" t="s">
        <v>3195</v>
      </c>
      <c r="I62" s="39" t="str">
        <f t="shared" si="1"/>
        <v>RAZVOJ SUSTAVA PROGRAMSKIH SPORAZUMA ZA FINANCIRANJE SVEUČILIŠTA I ZNANSTVENIH INSTITUTA USMJERENIH NA INOVACIJE, ISTRAŽIVANJE I RAZVOJ - NPOO (C3.2. R1-I1 )</v>
      </c>
      <c r="J62" s="39" t="str">
        <f t="shared" si="2"/>
        <v>0942</v>
      </c>
      <c r="K62" s="73">
        <v>20000</v>
      </c>
      <c r="L62" s="73">
        <v>18000</v>
      </c>
      <c r="M62" s="73">
        <v>15000</v>
      </c>
      <c r="N62" s="243"/>
      <c r="O62" t="str">
        <f>IF(C62="","",'OPĆI DIO'!$C$1)</f>
        <v>2151 SVEUČILIŠTE U RIJECI - TEHNIČKI FAKULTET</v>
      </c>
      <c r="P62" t="str">
        <f t="shared" si="5"/>
        <v>426</v>
      </c>
      <c r="Q62" t="str">
        <f t="shared" si="6"/>
        <v>42</v>
      </c>
      <c r="R62" t="str">
        <f t="shared" si="7"/>
        <v>581</v>
      </c>
      <c r="S62" t="str">
        <f t="shared" si="8"/>
        <v>94</v>
      </c>
      <c r="T62" t="str">
        <f t="shared" si="9"/>
        <v>4</v>
      </c>
      <c r="U62" t="str">
        <f t="shared" si="10"/>
        <v/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/>
      </c>
      <c r="B63" s="39" t="str">
        <f>IF(C63="","",VLOOKUP('OPĆI DIO'!$C$1,'OPĆI DIO'!$N$4:$W$137,9,FALSE))</f>
        <v/>
      </c>
      <c r="C63" s="270" t="str">
        <f t="shared" si="3"/>
        <v/>
      </c>
      <c r="D63" s="43"/>
      <c r="E63" s="39" t="str">
        <f t="shared" si="4"/>
        <v/>
      </c>
      <c r="F63" s="43"/>
      <c r="G63" s="39" t="str">
        <f t="shared" si="0"/>
        <v/>
      </c>
      <c r="H63" s="202"/>
      <c r="I63" s="39" t="str">
        <f t="shared" si="1"/>
        <v/>
      </c>
      <c r="J63" s="39" t="str">
        <f t="shared" si="2"/>
        <v/>
      </c>
      <c r="K63" s="73"/>
      <c r="L63" s="73"/>
      <c r="M63" s="73"/>
      <c r="N63" s="243"/>
      <c r="O63" t="str">
        <f>IF(C63="","",'OPĆI DIO'!$C$1)</f>
        <v/>
      </c>
      <c r="P63" t="str">
        <f t="shared" si="5"/>
        <v/>
      </c>
      <c r="Q63" t="str">
        <f t="shared" si="6"/>
        <v/>
      </c>
      <c r="R63" t="str">
        <f t="shared" si="7"/>
        <v/>
      </c>
      <c r="S63" t="str">
        <f t="shared" si="8"/>
        <v/>
      </c>
      <c r="T63" t="str">
        <f t="shared" si="9"/>
        <v/>
      </c>
      <c r="U63" t="str">
        <f t="shared" si="10"/>
        <v/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/>
      </c>
      <c r="B64" s="39" t="str">
        <f>IF(C64="","",VLOOKUP('OPĆI DIO'!$C$1,'OPĆI DIO'!$N$4:$W$137,9,FALSE))</f>
        <v/>
      </c>
      <c r="C64" s="270" t="str">
        <f t="shared" si="3"/>
        <v/>
      </c>
      <c r="D64" s="43"/>
      <c r="E64" s="39" t="str">
        <f t="shared" si="4"/>
        <v/>
      </c>
      <c r="F64" s="43"/>
      <c r="G64" s="39" t="str">
        <f t="shared" si="0"/>
        <v/>
      </c>
      <c r="H64" s="202"/>
      <c r="I64" s="39" t="str">
        <f t="shared" si="1"/>
        <v/>
      </c>
      <c r="J64" s="39" t="str">
        <f t="shared" si="2"/>
        <v/>
      </c>
      <c r="K64" s="73"/>
      <c r="L64" s="73"/>
      <c r="M64" s="73"/>
      <c r="N64" s="243"/>
      <c r="O64" t="str">
        <f>IF(C64="","",'OPĆI DIO'!$C$1)</f>
        <v/>
      </c>
      <c r="P64" t="str">
        <f t="shared" si="5"/>
        <v/>
      </c>
      <c r="Q64" t="str">
        <f t="shared" si="6"/>
        <v/>
      </c>
      <c r="R64" t="str">
        <f t="shared" si="7"/>
        <v/>
      </c>
      <c r="S64" t="str">
        <f t="shared" si="8"/>
        <v/>
      </c>
      <c r="T64" t="str">
        <f t="shared" si="9"/>
        <v/>
      </c>
      <c r="U64" t="str">
        <f t="shared" si="10"/>
        <v/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0">
        <f t="shared" si="3"/>
        <v>31</v>
      </c>
      <c r="D65" s="43">
        <v>31</v>
      </c>
      <c r="E65" s="39" t="str">
        <f t="shared" si="4"/>
        <v>Vlastiti prihodi</v>
      </c>
      <c r="F65" s="43">
        <v>3111</v>
      </c>
      <c r="G65" s="39" t="str">
        <f t="shared" si="0"/>
        <v>Plaće za redovan rad</v>
      </c>
      <c r="H65" s="202" t="s">
        <v>3186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18550</v>
      </c>
      <c r="L65" s="73">
        <v>18500</v>
      </c>
      <c r="M65" s="73">
        <v>18500</v>
      </c>
      <c r="N65" s="243"/>
      <c r="O65" t="str">
        <f>IF(C65="","",'OPĆI DIO'!$C$1)</f>
        <v>2151 SVEUČILIŠTE U RIJECI - TEHNIČKI FAKULTET</v>
      </c>
      <c r="P65" t="str">
        <f t="shared" si="5"/>
        <v>311</v>
      </c>
      <c r="Q65" t="str">
        <f t="shared" si="6"/>
        <v>31</v>
      </c>
      <c r="R65" t="str">
        <f t="shared" si="7"/>
        <v>31</v>
      </c>
      <c r="S65" t="str">
        <f t="shared" si="8"/>
        <v>94</v>
      </c>
      <c r="T65" t="str">
        <f t="shared" si="9"/>
        <v>3</v>
      </c>
      <c r="U65">
        <f t="shared" si="10"/>
        <v>31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0">
        <f t="shared" si="3"/>
        <v>31</v>
      </c>
      <c r="D66" s="43">
        <v>31</v>
      </c>
      <c r="E66" s="39" t="str">
        <f t="shared" si="4"/>
        <v>Vlastiti prihodi</v>
      </c>
      <c r="F66" s="43">
        <v>3112</v>
      </c>
      <c r="G66" s="39" t="str">
        <f t="shared" si="0"/>
        <v>Plaće u naravi</v>
      </c>
      <c r="H66" s="202" t="s">
        <v>3186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630</v>
      </c>
      <c r="L66" s="73">
        <v>500</v>
      </c>
      <c r="M66" s="73">
        <v>500</v>
      </c>
      <c r="N66" s="243"/>
      <c r="O66" t="str">
        <f>IF(C66="","",'OPĆI DIO'!$C$1)</f>
        <v>2151 SVEUČILIŠTE U RIJECI - TEHNIČKI FAKULTET</v>
      </c>
      <c r="P66" t="str">
        <f t="shared" si="5"/>
        <v>311</v>
      </c>
      <c r="Q66" t="str">
        <f t="shared" si="6"/>
        <v>31</v>
      </c>
      <c r="R66" t="str">
        <f t="shared" si="7"/>
        <v>31</v>
      </c>
      <c r="S66" t="str">
        <f t="shared" si="8"/>
        <v>94</v>
      </c>
      <c r="T66" t="str">
        <f t="shared" si="9"/>
        <v>3</v>
      </c>
      <c r="U66">
        <f t="shared" si="10"/>
        <v>31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0">
        <f t="shared" si="3"/>
        <v>31</v>
      </c>
      <c r="D67" s="43">
        <v>31</v>
      </c>
      <c r="E67" s="39" t="str">
        <f t="shared" si="4"/>
        <v>Vlastiti prihodi</v>
      </c>
      <c r="F67" s="43">
        <v>3113</v>
      </c>
      <c r="G67" s="39" t="str">
        <f t="shared" ref="G67:G130" si="17">IFERROR(VLOOKUP(F67,$Y$5:$AA$129,2,FALSE),"")</f>
        <v>Plaće za prekovremeni rad</v>
      </c>
      <c r="H67" s="202" t="s">
        <v>3186</v>
      </c>
      <c r="I67" s="39" t="str">
        <f t="shared" ref="I67:I130" si="18">IFERROR(VLOOKUP(H67,$AE$6:$AF$356,2,FALSE),"")</f>
        <v>PROGRAMSKO I OSTALO FINANCIRANJE JAVNIH VISOKIH UČILIŠTA – IZ EVIDENCIJSKIH PRIHODA</v>
      </c>
      <c r="J67" s="39" t="str">
        <f t="shared" ref="J67:J130" si="19">IFERROR(VLOOKUP(H67,$AE$6:$AI$356,3,FALSE),"")</f>
        <v>0942</v>
      </c>
      <c r="K67" s="73">
        <v>2120</v>
      </c>
      <c r="L67" s="73">
        <v>2500</v>
      </c>
      <c r="M67" s="73">
        <v>2500</v>
      </c>
      <c r="N67" s="243"/>
      <c r="O67" t="str">
        <f>IF(C67="","",'OPĆI DIO'!$C$1)</f>
        <v>2151 SVEUČILIŠTE U RIJECI - TEHNIČKI FAKULTET</v>
      </c>
      <c r="P67" t="str">
        <f t="shared" si="5"/>
        <v>311</v>
      </c>
      <c r="Q67" t="str">
        <f t="shared" si="6"/>
        <v>31</v>
      </c>
      <c r="R67" t="str">
        <f t="shared" si="7"/>
        <v>31</v>
      </c>
      <c r="S67" t="str">
        <f t="shared" si="8"/>
        <v>94</v>
      </c>
      <c r="T67" t="str">
        <f t="shared" si="9"/>
        <v>3</v>
      </c>
      <c r="U67">
        <f t="shared" si="10"/>
        <v>31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0">
        <f t="shared" ref="C68:C131" si="20">IFERROR(VLOOKUP(D68,$V$6:$X$43,3,FALSE),"")</f>
        <v>31</v>
      </c>
      <c r="D68" s="43">
        <v>31</v>
      </c>
      <c r="E68" s="39" t="str">
        <f t="shared" ref="E68:E131" si="21">IFERROR(VLOOKUP(D68,$V$6:$W$43,2,FALSE),"")</f>
        <v>Vlastiti prihodi</v>
      </c>
      <c r="F68" s="43">
        <v>3121</v>
      </c>
      <c r="G68" s="39" t="str">
        <f t="shared" si="17"/>
        <v>Ostali rashodi za zaposlene</v>
      </c>
      <c r="H68" s="202" t="s">
        <v>3186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29680</v>
      </c>
      <c r="L68" s="73">
        <v>29600</v>
      </c>
      <c r="M68" s="73">
        <v>29600</v>
      </c>
      <c r="N68" s="243"/>
      <c r="O68" t="str">
        <f>IF(C68="","",'OPĆI DIO'!$C$1)</f>
        <v>2151 SVEUČILIŠTE U RIJECI - TEHNIČKI FAKULTET</v>
      </c>
      <c r="P68" t="str">
        <f t="shared" ref="P68:P131" si="22">LEFT(F68,3)</f>
        <v>312</v>
      </c>
      <c r="Q68" t="str">
        <f t="shared" ref="Q68:Q131" si="23">LEFT(F68,2)</f>
        <v>31</v>
      </c>
      <c r="R68" t="str">
        <f t="shared" ref="R68:R131" si="24">LEFT(C68,3)</f>
        <v>31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31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0">
        <f t="shared" si="20"/>
        <v>31</v>
      </c>
      <c r="D69" s="43">
        <v>31</v>
      </c>
      <c r="E69" s="39" t="str">
        <f t="shared" si="21"/>
        <v>Vlastiti prihodi</v>
      </c>
      <c r="F69" s="43">
        <v>3132</v>
      </c>
      <c r="G69" s="39" t="str">
        <f t="shared" si="17"/>
        <v>Doprinosi za obvezno zdravstveno osiguranje</v>
      </c>
      <c r="H69" s="202" t="s">
        <v>3186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2950</v>
      </c>
      <c r="L69" s="73">
        <v>3000</v>
      </c>
      <c r="M69" s="73">
        <v>3000</v>
      </c>
      <c r="N69" s="243"/>
      <c r="O69" t="str">
        <f>IF(C69="","",'OPĆI DIO'!$C$1)</f>
        <v>2151 SVEUČILIŠTE U RIJECI - TEHNIČKI FAKULTET</v>
      </c>
      <c r="P69" t="str">
        <f t="shared" si="22"/>
        <v>313</v>
      </c>
      <c r="Q69" t="str">
        <f t="shared" si="23"/>
        <v>31</v>
      </c>
      <c r="R69" t="str">
        <f t="shared" si="24"/>
        <v>31</v>
      </c>
      <c r="S69" t="str">
        <f t="shared" si="25"/>
        <v>94</v>
      </c>
      <c r="T69" t="str">
        <f t="shared" si="26"/>
        <v>3</v>
      </c>
      <c r="U69">
        <f t="shared" si="27"/>
        <v>31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0">
        <f t="shared" si="20"/>
        <v>31</v>
      </c>
      <c r="D70" s="43">
        <v>31</v>
      </c>
      <c r="E70" s="39" t="str">
        <f t="shared" si="21"/>
        <v>Vlastiti prihodi</v>
      </c>
      <c r="F70" s="43">
        <v>3211</v>
      </c>
      <c r="G70" s="39" t="str">
        <f t="shared" si="17"/>
        <v>Službena putovanja</v>
      </c>
      <c r="H70" s="202" t="s">
        <v>3186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25500</v>
      </c>
      <c r="L70" s="73">
        <v>25370</v>
      </c>
      <c r="M70" s="73">
        <v>25370</v>
      </c>
      <c r="N70" s="243"/>
      <c r="O70" t="str">
        <f>IF(C70="","",'OPĆI DIO'!$C$1)</f>
        <v>2151 SVEUČILIŠTE U RIJECI - TEHNIČKI FAKULTET</v>
      </c>
      <c r="P70" t="str">
        <f t="shared" si="22"/>
        <v>321</v>
      </c>
      <c r="Q70" t="str">
        <f t="shared" si="23"/>
        <v>32</v>
      </c>
      <c r="R70" t="str">
        <f t="shared" si="24"/>
        <v>31</v>
      </c>
      <c r="S70" t="str">
        <f t="shared" si="25"/>
        <v>94</v>
      </c>
      <c r="T70" t="str">
        <f t="shared" si="26"/>
        <v>3</v>
      </c>
      <c r="U70">
        <f t="shared" si="27"/>
        <v>31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0">
        <f t="shared" si="20"/>
        <v>31</v>
      </c>
      <c r="D71" s="43">
        <v>31</v>
      </c>
      <c r="E71" s="39" t="str">
        <f t="shared" si="21"/>
        <v>Vlastiti prihodi</v>
      </c>
      <c r="F71" s="43">
        <v>3212</v>
      </c>
      <c r="G71" s="39" t="str">
        <f t="shared" si="17"/>
        <v>Naknade za prijevoz, za rad na terenu i odvojeni život</v>
      </c>
      <c r="H71" s="202" t="s">
        <v>3186</v>
      </c>
      <c r="I71" s="39" t="str">
        <f t="shared" si="18"/>
        <v>PROGRAMSKO I OSTALO FINANCIRANJE JAVNIH VISOKIH UČILIŠTA – IZ EVIDENCIJSKIH PRIHODA</v>
      </c>
      <c r="J71" s="39" t="str">
        <f t="shared" si="19"/>
        <v>0942</v>
      </c>
      <c r="K71" s="73">
        <v>300</v>
      </c>
      <c r="L71" s="73">
        <v>300</v>
      </c>
      <c r="M71" s="73">
        <v>300</v>
      </c>
      <c r="N71" s="243"/>
      <c r="O71" t="str">
        <f>IF(C71="","",'OPĆI DIO'!$C$1)</f>
        <v>2151 SVEUČILIŠTE U RIJECI - TEHNIČKI FAKULTET</v>
      </c>
      <c r="P71" t="str">
        <f t="shared" si="22"/>
        <v>321</v>
      </c>
      <c r="Q71" t="str">
        <f t="shared" si="23"/>
        <v>32</v>
      </c>
      <c r="R71" t="str">
        <f t="shared" si="24"/>
        <v>31</v>
      </c>
      <c r="S71" t="str">
        <f t="shared" si="25"/>
        <v>94</v>
      </c>
      <c r="T71" t="str">
        <f t="shared" si="26"/>
        <v>3</v>
      </c>
      <c r="U71">
        <f t="shared" si="27"/>
        <v>31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0">
        <f t="shared" si="20"/>
        <v>31</v>
      </c>
      <c r="D72" s="43">
        <v>31</v>
      </c>
      <c r="E72" s="39" t="str">
        <f t="shared" si="21"/>
        <v>Vlastiti prihodi</v>
      </c>
      <c r="F72" s="43">
        <v>3213</v>
      </c>
      <c r="G72" s="39" t="str">
        <f t="shared" si="17"/>
        <v>Stručno usavršavanje zaposlenika</v>
      </c>
      <c r="H72" s="202" t="s">
        <v>3186</v>
      </c>
      <c r="I72" s="39" t="str">
        <f t="shared" si="18"/>
        <v>PROGRAMSKO I OSTALO FINANCIRANJE JAVNIH VISOKIH UČILIŠTA – IZ EVIDENCIJSKIH PRIHODA</v>
      </c>
      <c r="J72" s="39" t="str">
        <f t="shared" si="19"/>
        <v>0942</v>
      </c>
      <c r="K72" s="73">
        <v>3500</v>
      </c>
      <c r="L72" s="73">
        <v>3500</v>
      </c>
      <c r="M72" s="73">
        <v>3500</v>
      </c>
      <c r="N72" s="243"/>
      <c r="O72" t="str">
        <f>IF(C72="","",'OPĆI DIO'!$C$1)</f>
        <v>2151 SVEUČILIŠTE U RIJECI - TEHNIČKI FAKULTET</v>
      </c>
      <c r="P72" t="str">
        <f t="shared" si="22"/>
        <v>321</v>
      </c>
      <c r="Q72" t="str">
        <f t="shared" si="23"/>
        <v>32</v>
      </c>
      <c r="R72" t="str">
        <f t="shared" si="24"/>
        <v>31</v>
      </c>
      <c r="S72" t="str">
        <f t="shared" si="25"/>
        <v>94</v>
      </c>
      <c r="T72" t="str">
        <f t="shared" si="26"/>
        <v>3</v>
      </c>
      <c r="U72">
        <f t="shared" si="27"/>
        <v>31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0">
        <f t="shared" si="20"/>
        <v>31</v>
      </c>
      <c r="D73" s="43">
        <v>31</v>
      </c>
      <c r="E73" s="39" t="str">
        <f t="shared" si="21"/>
        <v>Vlastiti prihodi</v>
      </c>
      <c r="F73" s="43">
        <v>3214</v>
      </c>
      <c r="G73" s="39" t="str">
        <f t="shared" si="17"/>
        <v>Ostale naknade troškova zaposlenima</v>
      </c>
      <c r="H73" s="202" t="s">
        <v>3186</v>
      </c>
      <c r="I73" s="39" t="str">
        <f t="shared" si="18"/>
        <v>PROGRAMSKO I OSTALO FINANCIRANJE JAVNIH VISOKIH UČILIŠTA – IZ EVIDENCIJSKIH PRIHODA</v>
      </c>
      <c r="J73" s="39" t="str">
        <f t="shared" si="19"/>
        <v>0942</v>
      </c>
      <c r="K73" s="73">
        <v>400</v>
      </c>
      <c r="L73" s="73">
        <v>400</v>
      </c>
      <c r="M73" s="73">
        <v>400</v>
      </c>
      <c r="N73" s="243"/>
      <c r="O73" t="str">
        <f>IF(C73="","",'OPĆI DIO'!$C$1)</f>
        <v>2151 SVEUČILIŠTE U RIJECI - TEHNIČKI FAKULTET</v>
      </c>
      <c r="P73" t="str">
        <f t="shared" si="22"/>
        <v>321</v>
      </c>
      <c r="Q73" t="str">
        <f t="shared" si="23"/>
        <v>32</v>
      </c>
      <c r="R73" t="str">
        <f t="shared" si="24"/>
        <v>31</v>
      </c>
      <c r="S73" t="str">
        <f t="shared" si="25"/>
        <v>94</v>
      </c>
      <c r="T73" t="str">
        <f t="shared" si="26"/>
        <v>3</v>
      </c>
      <c r="U73">
        <f t="shared" si="27"/>
        <v>31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0">
        <f t="shared" si="20"/>
        <v>31</v>
      </c>
      <c r="D74" s="43">
        <v>31</v>
      </c>
      <c r="E74" s="39" t="str">
        <f t="shared" si="21"/>
        <v>Vlastiti prihodi</v>
      </c>
      <c r="F74" s="43">
        <v>3221</v>
      </c>
      <c r="G74" s="39" t="str">
        <f t="shared" si="17"/>
        <v>Uredski materijal i ostali materijalni rashodi</v>
      </c>
      <c r="H74" s="202" t="s">
        <v>3186</v>
      </c>
      <c r="I74" s="39" t="str">
        <f t="shared" si="18"/>
        <v>PROGRAMSKO I OSTALO FINANCIRANJE JAVNIH VISOKIH UČILIŠTA – IZ EVIDENCIJSKIH PRIHODA</v>
      </c>
      <c r="J74" s="39" t="str">
        <f t="shared" si="19"/>
        <v>0942</v>
      </c>
      <c r="K74" s="73">
        <v>2200</v>
      </c>
      <c r="L74" s="73">
        <v>2200</v>
      </c>
      <c r="M74" s="73">
        <v>2200</v>
      </c>
      <c r="N74" s="243"/>
      <c r="O74" t="str">
        <f>IF(C74="","",'OPĆI DIO'!$C$1)</f>
        <v>2151 SVEUČILIŠTE U RIJECI - TEHNIČKI FAKULTET</v>
      </c>
      <c r="P74" t="str">
        <f t="shared" si="22"/>
        <v>322</v>
      </c>
      <c r="Q74" t="str">
        <f t="shared" si="23"/>
        <v>32</v>
      </c>
      <c r="R74" t="str">
        <f t="shared" si="24"/>
        <v>31</v>
      </c>
      <c r="S74" t="str">
        <f t="shared" si="25"/>
        <v>94</v>
      </c>
      <c r="T74" t="str">
        <f t="shared" si="26"/>
        <v>3</v>
      </c>
      <c r="U74">
        <f t="shared" si="27"/>
        <v>31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 ht="15.75" thickBot="1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0">
        <f t="shared" si="20"/>
        <v>31</v>
      </c>
      <c r="D75" s="43">
        <v>31</v>
      </c>
      <c r="E75" s="39" t="str">
        <f t="shared" si="21"/>
        <v>Vlastiti prihodi</v>
      </c>
      <c r="F75" s="200">
        <v>3222</v>
      </c>
      <c r="G75" s="39" t="str">
        <f t="shared" si="17"/>
        <v>Materijal i sirovine</v>
      </c>
      <c r="H75" s="202" t="s">
        <v>3186</v>
      </c>
      <c r="I75" s="39" t="str">
        <f t="shared" si="18"/>
        <v>PROGRAMSKO I OSTALO FINANCIRANJE JAVNIH VISOKIH UČILIŠTA – IZ EVIDENCIJSKIH PRIHODA</v>
      </c>
      <c r="J75" s="39" t="str">
        <f t="shared" si="19"/>
        <v>0942</v>
      </c>
      <c r="K75" s="73">
        <v>2700</v>
      </c>
      <c r="L75" s="73">
        <v>2700</v>
      </c>
      <c r="M75" s="73">
        <v>2700</v>
      </c>
      <c r="N75" s="243"/>
      <c r="O75" t="str">
        <f>IF(C75="","",'OPĆI DIO'!$C$1)</f>
        <v>2151 SVEUČILIŠTE U RIJECI - TEHNIČKI FAKULTET</v>
      </c>
      <c r="P75" t="str">
        <f t="shared" si="22"/>
        <v>322</v>
      </c>
      <c r="Q75" t="str">
        <f t="shared" si="23"/>
        <v>32</v>
      </c>
      <c r="R75" t="str">
        <f t="shared" si="24"/>
        <v>31</v>
      </c>
      <c r="S75" t="str">
        <f t="shared" si="25"/>
        <v>94</v>
      </c>
      <c r="T75" t="str">
        <f t="shared" si="26"/>
        <v>3</v>
      </c>
      <c r="U75">
        <f t="shared" si="27"/>
        <v>31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0">
        <f t="shared" si="20"/>
        <v>31</v>
      </c>
      <c r="D76" s="43">
        <v>31</v>
      </c>
      <c r="E76" s="39" t="str">
        <f t="shared" si="21"/>
        <v>Vlastiti prihodi</v>
      </c>
      <c r="F76" s="201">
        <v>3223</v>
      </c>
      <c r="G76" s="39" t="str">
        <f t="shared" si="17"/>
        <v>Energija</v>
      </c>
      <c r="H76" s="202" t="s">
        <v>3186</v>
      </c>
      <c r="I76" s="39" t="str">
        <f t="shared" si="18"/>
        <v>PROGRAMSKO I OSTALO FINANCIRANJE JAVNIH VISOKIH UČILIŠTA – IZ EVIDENCIJSKIH PRIHODA</v>
      </c>
      <c r="J76" s="39" t="str">
        <f t="shared" si="19"/>
        <v>0942</v>
      </c>
      <c r="K76" s="73">
        <v>13800</v>
      </c>
      <c r="L76" s="73">
        <v>13700</v>
      </c>
      <c r="M76" s="73">
        <v>13700</v>
      </c>
      <c r="N76" s="243"/>
      <c r="O76" t="str">
        <f>IF(C76="","",'OPĆI DIO'!$C$1)</f>
        <v>2151 SVEUČILIŠTE U RIJECI - TEHNIČKI FAKULTET</v>
      </c>
      <c r="P76" t="str">
        <f t="shared" si="22"/>
        <v>322</v>
      </c>
      <c r="Q76" t="str">
        <f t="shared" si="23"/>
        <v>32</v>
      </c>
      <c r="R76" t="str">
        <f t="shared" si="24"/>
        <v>31</v>
      </c>
      <c r="S76" t="str">
        <f t="shared" si="25"/>
        <v>94</v>
      </c>
      <c r="T76" t="str">
        <f t="shared" si="26"/>
        <v>3</v>
      </c>
      <c r="U76">
        <f t="shared" si="27"/>
        <v>31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0">
        <f t="shared" si="20"/>
        <v>31</v>
      </c>
      <c r="D77" s="43">
        <v>31</v>
      </c>
      <c r="E77" s="39" t="str">
        <f t="shared" si="21"/>
        <v>Vlastiti prihodi</v>
      </c>
      <c r="F77" s="43">
        <v>3224</v>
      </c>
      <c r="G77" s="39" t="str">
        <f t="shared" si="17"/>
        <v>Materijal i dijelovi za tekuće i investicijsko održavanje</v>
      </c>
      <c r="H77" s="202" t="s">
        <v>3186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73">
        <v>1600</v>
      </c>
      <c r="L77" s="73">
        <v>1600</v>
      </c>
      <c r="M77" s="73">
        <v>1600</v>
      </c>
      <c r="N77" s="243"/>
      <c r="O77" t="str">
        <f>IF(C77="","",'OPĆI DIO'!$C$1)</f>
        <v>2151 SVEUČILIŠTE U RIJECI - TEHNIČKI FAKULTET</v>
      </c>
      <c r="P77" t="str">
        <f t="shared" si="22"/>
        <v>322</v>
      </c>
      <c r="Q77" t="str">
        <f t="shared" si="23"/>
        <v>32</v>
      </c>
      <c r="R77" t="str">
        <f t="shared" si="24"/>
        <v>31</v>
      </c>
      <c r="S77" t="str">
        <f t="shared" si="25"/>
        <v>94</v>
      </c>
      <c r="T77" t="str">
        <f t="shared" si="26"/>
        <v>3</v>
      </c>
      <c r="U77">
        <f t="shared" si="27"/>
        <v>31</v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0">
        <f t="shared" si="20"/>
        <v>31</v>
      </c>
      <c r="D78" s="43">
        <v>31</v>
      </c>
      <c r="E78" s="39" t="str">
        <f t="shared" si="21"/>
        <v>Vlastiti prihodi</v>
      </c>
      <c r="F78" s="43">
        <v>3225</v>
      </c>
      <c r="G78" s="39" t="str">
        <f t="shared" si="17"/>
        <v>Sitni inventar i autogume</v>
      </c>
      <c r="H78" s="202" t="s">
        <v>3186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73">
        <v>350</v>
      </c>
      <c r="L78" s="73">
        <v>350</v>
      </c>
      <c r="M78" s="73">
        <v>350</v>
      </c>
      <c r="N78" s="243"/>
      <c r="O78" t="str">
        <f>IF(C78="","",'OPĆI DIO'!$C$1)</f>
        <v>2151 SVEUČILIŠTE U RIJECI - TEHNIČKI FAKULTET</v>
      </c>
      <c r="P78" t="str">
        <f t="shared" si="22"/>
        <v>322</v>
      </c>
      <c r="Q78" t="str">
        <f t="shared" si="23"/>
        <v>32</v>
      </c>
      <c r="R78" t="str">
        <f t="shared" si="24"/>
        <v>31</v>
      </c>
      <c r="S78" t="str">
        <f t="shared" si="25"/>
        <v>94</v>
      </c>
      <c r="T78" t="str">
        <f t="shared" si="26"/>
        <v>3</v>
      </c>
      <c r="U78">
        <f t="shared" si="27"/>
        <v>31</v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0">
        <f t="shared" si="20"/>
        <v>31</v>
      </c>
      <c r="D79" s="43">
        <v>31</v>
      </c>
      <c r="E79" s="39" t="str">
        <f t="shared" si="21"/>
        <v>Vlastiti prihodi</v>
      </c>
      <c r="F79" s="43">
        <v>3227</v>
      </c>
      <c r="G79" s="39" t="str">
        <f t="shared" si="17"/>
        <v>Službena, radna i zaštitna odjeća i obuća</v>
      </c>
      <c r="H79" s="202" t="s">
        <v>3186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73">
        <v>350</v>
      </c>
      <c r="L79" s="73">
        <v>350</v>
      </c>
      <c r="M79" s="73">
        <v>350</v>
      </c>
      <c r="N79" s="243"/>
      <c r="O79" t="str">
        <f>IF(C79="","",'OPĆI DIO'!$C$1)</f>
        <v>2151 SVEUČILIŠTE U RIJECI - TEHNIČKI FAKULTET</v>
      </c>
      <c r="P79" t="str">
        <f t="shared" si="22"/>
        <v>322</v>
      </c>
      <c r="Q79" t="str">
        <f t="shared" si="23"/>
        <v>32</v>
      </c>
      <c r="R79" t="str">
        <f t="shared" si="24"/>
        <v>31</v>
      </c>
      <c r="S79" t="str">
        <f t="shared" si="25"/>
        <v>94</v>
      </c>
      <c r="T79" t="str">
        <f t="shared" si="26"/>
        <v>3</v>
      </c>
      <c r="U79">
        <f t="shared" si="27"/>
        <v>31</v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0">
        <f t="shared" si="20"/>
        <v>31</v>
      </c>
      <c r="D80" s="43">
        <v>31</v>
      </c>
      <c r="E80" s="39" t="str">
        <f t="shared" si="21"/>
        <v>Vlastiti prihodi</v>
      </c>
      <c r="F80" s="43">
        <v>3231</v>
      </c>
      <c r="G80" s="39" t="str">
        <f t="shared" si="17"/>
        <v>Usluge telefona, interneta, pošte i prijevoza</v>
      </c>
      <c r="H80" s="202" t="s">
        <v>3186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73">
        <v>350</v>
      </c>
      <c r="L80" s="73">
        <v>350</v>
      </c>
      <c r="M80" s="73">
        <v>350</v>
      </c>
      <c r="N80" s="243"/>
      <c r="O80" t="str">
        <f>IF(C80="","",'OPĆI DIO'!$C$1)</f>
        <v>2151 SVEUČILIŠTE U RIJECI - TEHNIČKI FAKULTET</v>
      </c>
      <c r="P80" t="str">
        <f t="shared" si="22"/>
        <v>323</v>
      </c>
      <c r="Q80" t="str">
        <f t="shared" si="23"/>
        <v>32</v>
      </c>
      <c r="R80" t="str">
        <f t="shared" si="24"/>
        <v>31</v>
      </c>
      <c r="S80" t="str">
        <f t="shared" si="25"/>
        <v>94</v>
      </c>
      <c r="T80" t="str">
        <f t="shared" si="26"/>
        <v>3</v>
      </c>
      <c r="U80">
        <f t="shared" si="27"/>
        <v>31</v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0">
        <f t="shared" si="20"/>
        <v>31</v>
      </c>
      <c r="D81" s="43">
        <v>31</v>
      </c>
      <c r="E81" s="39" t="str">
        <f t="shared" si="21"/>
        <v>Vlastiti prihodi</v>
      </c>
      <c r="F81" s="43">
        <v>3232</v>
      </c>
      <c r="G81" s="39" t="str">
        <f t="shared" si="17"/>
        <v>Usluge tekućeg i investicijskog održavanja</v>
      </c>
      <c r="H81" s="202" t="s">
        <v>3186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73">
        <v>2650</v>
      </c>
      <c r="L81" s="73">
        <v>2650</v>
      </c>
      <c r="M81" s="73">
        <v>2650</v>
      </c>
      <c r="N81" s="243"/>
      <c r="O81" t="str">
        <f>IF(C81="","",'OPĆI DIO'!$C$1)</f>
        <v>2151 SVEUČILIŠTE U RIJECI - TEHNIČKI FAKULTET</v>
      </c>
      <c r="P81" t="str">
        <f t="shared" si="22"/>
        <v>323</v>
      </c>
      <c r="Q81" t="str">
        <f t="shared" si="23"/>
        <v>32</v>
      </c>
      <c r="R81" t="str">
        <f t="shared" si="24"/>
        <v>31</v>
      </c>
      <c r="S81" t="str">
        <f t="shared" si="25"/>
        <v>94</v>
      </c>
      <c r="T81" t="str">
        <f t="shared" si="26"/>
        <v>3</v>
      </c>
      <c r="U81">
        <f t="shared" si="27"/>
        <v>31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0">
        <f t="shared" si="20"/>
        <v>31</v>
      </c>
      <c r="D82" s="43">
        <v>31</v>
      </c>
      <c r="E82" s="39" t="str">
        <f t="shared" si="21"/>
        <v>Vlastiti prihodi</v>
      </c>
      <c r="F82" s="43">
        <v>3233</v>
      </c>
      <c r="G82" s="39" t="str">
        <f t="shared" si="17"/>
        <v>Usluge promidžbe i informiranja</v>
      </c>
      <c r="H82" s="202" t="s">
        <v>3186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73">
        <v>4350</v>
      </c>
      <c r="L82" s="73">
        <v>4350</v>
      </c>
      <c r="M82" s="73">
        <v>4350</v>
      </c>
      <c r="N82" s="243"/>
      <c r="O82" t="str">
        <f>IF(C82="","",'OPĆI DIO'!$C$1)</f>
        <v>2151 SVEUČILIŠTE U RIJECI - TEHNIČKI FAKULTET</v>
      </c>
      <c r="P82" t="str">
        <f t="shared" si="22"/>
        <v>323</v>
      </c>
      <c r="Q82" t="str">
        <f t="shared" si="23"/>
        <v>32</v>
      </c>
      <c r="R82" t="str">
        <f t="shared" si="24"/>
        <v>31</v>
      </c>
      <c r="S82" t="str">
        <f t="shared" si="25"/>
        <v>94</v>
      </c>
      <c r="T82" t="str">
        <f t="shared" si="26"/>
        <v>3</v>
      </c>
      <c r="U82">
        <f t="shared" si="27"/>
        <v>31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0">
        <f t="shared" si="20"/>
        <v>31</v>
      </c>
      <c r="D83" s="43">
        <v>31</v>
      </c>
      <c r="E83" s="39" t="str">
        <f t="shared" si="21"/>
        <v>Vlastiti prihodi</v>
      </c>
      <c r="F83" s="43">
        <v>3234</v>
      </c>
      <c r="G83" s="39" t="str">
        <f t="shared" si="17"/>
        <v>Komunalne usluge</v>
      </c>
      <c r="H83" s="202" t="s">
        <v>3186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73">
        <v>4700</v>
      </c>
      <c r="L83" s="73">
        <v>4500</v>
      </c>
      <c r="M83" s="73">
        <v>4500</v>
      </c>
      <c r="N83" s="243"/>
      <c r="O83" t="str">
        <f>IF(C83="","",'OPĆI DIO'!$C$1)</f>
        <v>2151 SVEUČILIŠTE U RIJECI - TEHNIČKI FAKULTET</v>
      </c>
      <c r="P83" t="str">
        <f t="shared" si="22"/>
        <v>323</v>
      </c>
      <c r="Q83" t="str">
        <f t="shared" si="23"/>
        <v>32</v>
      </c>
      <c r="R83" t="str">
        <f t="shared" si="24"/>
        <v>31</v>
      </c>
      <c r="S83" t="str">
        <f t="shared" si="25"/>
        <v>94</v>
      </c>
      <c r="T83" t="str">
        <f t="shared" si="26"/>
        <v>3</v>
      </c>
      <c r="U83">
        <f t="shared" si="27"/>
        <v>31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0">
        <f t="shared" si="20"/>
        <v>31</v>
      </c>
      <c r="D84" s="43">
        <v>31</v>
      </c>
      <c r="E84" s="39" t="str">
        <f t="shared" si="21"/>
        <v>Vlastiti prihodi</v>
      </c>
      <c r="F84" s="43">
        <v>3235</v>
      </c>
      <c r="G84" s="39" t="str">
        <f t="shared" si="17"/>
        <v>Zakupnine i najamnine</v>
      </c>
      <c r="H84" s="202" t="s">
        <v>3186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73">
        <v>2650</v>
      </c>
      <c r="L84" s="73">
        <v>2650</v>
      </c>
      <c r="M84" s="73">
        <v>2650</v>
      </c>
      <c r="N84" s="243"/>
      <c r="O84" t="str">
        <f>IF(C84="","",'OPĆI DIO'!$C$1)</f>
        <v>2151 SVEUČILIŠTE U RIJECI - TEHNIČKI FAKULTET</v>
      </c>
      <c r="P84" t="str">
        <f t="shared" si="22"/>
        <v>323</v>
      </c>
      <c r="Q84" t="str">
        <f t="shared" si="23"/>
        <v>32</v>
      </c>
      <c r="R84" t="str">
        <f t="shared" si="24"/>
        <v>31</v>
      </c>
      <c r="S84" t="str">
        <f t="shared" si="25"/>
        <v>94</v>
      </c>
      <c r="T84" t="str">
        <f t="shared" si="26"/>
        <v>3</v>
      </c>
      <c r="U84">
        <f t="shared" si="27"/>
        <v>31</v>
      </c>
      <c r="Y84" s="113">
        <v>3865</v>
      </c>
      <c r="Z84" s="250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0">
        <f t="shared" si="20"/>
        <v>31</v>
      </c>
      <c r="D85" s="43">
        <v>31</v>
      </c>
      <c r="E85" s="39" t="str">
        <f t="shared" si="21"/>
        <v>Vlastiti prihodi</v>
      </c>
      <c r="F85" s="43">
        <v>3236</v>
      </c>
      <c r="G85" s="39" t="str">
        <f t="shared" si="17"/>
        <v>Zdravstvene i veterinarske usluge</v>
      </c>
      <c r="H85" s="202" t="s">
        <v>3186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73">
        <v>740</v>
      </c>
      <c r="L85" s="73">
        <v>700</v>
      </c>
      <c r="M85" s="73">
        <v>700</v>
      </c>
      <c r="N85" s="243"/>
      <c r="O85" t="str">
        <f>IF(C85="","",'OPĆI DIO'!$C$1)</f>
        <v>2151 SVEUČILIŠTE U RIJECI - TEHNIČKI FAKULTET</v>
      </c>
      <c r="P85" t="str">
        <f t="shared" si="22"/>
        <v>323</v>
      </c>
      <c r="Q85" t="str">
        <f t="shared" si="23"/>
        <v>32</v>
      </c>
      <c r="R85" t="str">
        <f t="shared" si="24"/>
        <v>31</v>
      </c>
      <c r="S85" t="str">
        <f t="shared" si="25"/>
        <v>94</v>
      </c>
      <c r="T85" t="str">
        <f t="shared" si="26"/>
        <v>3</v>
      </c>
      <c r="U85">
        <f t="shared" si="27"/>
        <v>31</v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0">
        <f t="shared" si="20"/>
        <v>31</v>
      </c>
      <c r="D86" s="43">
        <v>31</v>
      </c>
      <c r="E86" s="39" t="str">
        <f t="shared" si="21"/>
        <v>Vlastiti prihodi</v>
      </c>
      <c r="F86" s="43">
        <v>3237</v>
      </c>
      <c r="G86" s="39" t="str">
        <f t="shared" si="17"/>
        <v>Intelektualne i osobne usluge</v>
      </c>
      <c r="H86" s="202" t="s">
        <v>3186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73">
        <v>153700</v>
      </c>
      <c r="L86" s="73">
        <v>131585</v>
      </c>
      <c r="M86" s="73">
        <v>130585</v>
      </c>
      <c r="N86" s="243"/>
      <c r="O86" t="str">
        <f>IF(C86="","",'OPĆI DIO'!$C$1)</f>
        <v>2151 SVEUČILIŠTE U RIJECI - TEHNIČKI FAKULTET</v>
      </c>
      <c r="P86" t="str">
        <f t="shared" si="22"/>
        <v>323</v>
      </c>
      <c r="Q86" t="str">
        <f t="shared" si="23"/>
        <v>32</v>
      </c>
      <c r="R86" t="str">
        <f t="shared" si="24"/>
        <v>31</v>
      </c>
      <c r="S86" t="str">
        <f t="shared" si="25"/>
        <v>94</v>
      </c>
      <c r="T86" t="str">
        <f t="shared" si="26"/>
        <v>3</v>
      </c>
      <c r="U86">
        <f t="shared" si="27"/>
        <v>31</v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0">
        <f t="shared" si="20"/>
        <v>31</v>
      </c>
      <c r="D87" s="43">
        <v>31</v>
      </c>
      <c r="E87" s="39" t="str">
        <f t="shared" si="21"/>
        <v>Vlastiti prihodi</v>
      </c>
      <c r="F87" s="43">
        <v>3238</v>
      </c>
      <c r="G87" s="39" t="str">
        <f t="shared" si="17"/>
        <v>Računalne usluge</v>
      </c>
      <c r="H87" s="202" t="s">
        <v>3186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73">
        <v>3200</v>
      </c>
      <c r="L87" s="73">
        <v>3200</v>
      </c>
      <c r="M87" s="73">
        <v>3200</v>
      </c>
      <c r="N87" s="243"/>
      <c r="O87" t="str">
        <f>IF(C87="","",'OPĆI DIO'!$C$1)</f>
        <v>2151 SVEUČILIŠTE U RIJECI - TEHNIČKI FAKULTET</v>
      </c>
      <c r="P87" t="str">
        <f t="shared" si="22"/>
        <v>323</v>
      </c>
      <c r="Q87" t="str">
        <f t="shared" si="23"/>
        <v>32</v>
      </c>
      <c r="R87" t="str">
        <f t="shared" si="24"/>
        <v>31</v>
      </c>
      <c r="S87" t="str">
        <f t="shared" si="25"/>
        <v>94</v>
      </c>
      <c r="T87" t="str">
        <f t="shared" si="26"/>
        <v>3</v>
      </c>
      <c r="U87">
        <f t="shared" si="27"/>
        <v>31</v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0">
        <f t="shared" si="20"/>
        <v>31</v>
      </c>
      <c r="D88" s="43">
        <v>31</v>
      </c>
      <c r="E88" s="39" t="str">
        <f t="shared" si="21"/>
        <v>Vlastiti prihodi</v>
      </c>
      <c r="F88" s="43">
        <v>3239</v>
      </c>
      <c r="G88" s="39" t="str">
        <f t="shared" si="17"/>
        <v>Ostale usluge</v>
      </c>
      <c r="H88" s="202" t="s">
        <v>3186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73">
        <v>3200</v>
      </c>
      <c r="L88" s="73">
        <v>3200</v>
      </c>
      <c r="M88" s="73">
        <v>3200</v>
      </c>
      <c r="N88" s="243"/>
      <c r="O88" t="str">
        <f>IF(C88="","",'OPĆI DIO'!$C$1)</f>
        <v>2151 SVEUČILIŠTE U RIJECI - TEHNIČKI FAKULTET</v>
      </c>
      <c r="P88" t="str">
        <f t="shared" si="22"/>
        <v>323</v>
      </c>
      <c r="Q88" t="str">
        <f t="shared" si="23"/>
        <v>32</v>
      </c>
      <c r="R88" t="str">
        <f t="shared" si="24"/>
        <v>31</v>
      </c>
      <c r="S88" t="str">
        <f t="shared" si="25"/>
        <v>94</v>
      </c>
      <c r="T88" t="str">
        <f t="shared" si="26"/>
        <v>3</v>
      </c>
      <c r="U88">
        <f t="shared" si="27"/>
        <v>31</v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0">
        <f t="shared" si="20"/>
        <v>31</v>
      </c>
      <c r="D89" s="43">
        <v>31</v>
      </c>
      <c r="E89" s="39" t="str">
        <f t="shared" si="21"/>
        <v>Vlastiti prihodi</v>
      </c>
      <c r="F89" s="43">
        <v>3241</v>
      </c>
      <c r="G89" s="39" t="str">
        <f t="shared" si="17"/>
        <v>Naknade troškova osobama izvan radnog odnosa</v>
      </c>
      <c r="H89" s="202" t="s">
        <v>3186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73">
        <v>6400</v>
      </c>
      <c r="L89" s="73">
        <v>6300</v>
      </c>
      <c r="M89" s="73">
        <v>6300</v>
      </c>
      <c r="N89" s="243"/>
      <c r="O89" t="str">
        <f>IF(C89="","",'OPĆI DIO'!$C$1)</f>
        <v>2151 SVEUČILIŠTE U RIJECI - TEHNIČKI FAKULTET</v>
      </c>
      <c r="P89" t="str">
        <f t="shared" si="22"/>
        <v>324</v>
      </c>
      <c r="Q89" t="str">
        <f t="shared" si="23"/>
        <v>32</v>
      </c>
      <c r="R89" t="str">
        <f t="shared" si="24"/>
        <v>31</v>
      </c>
      <c r="S89" t="str">
        <f t="shared" si="25"/>
        <v>94</v>
      </c>
      <c r="T89" t="str">
        <f t="shared" si="26"/>
        <v>3</v>
      </c>
      <c r="U89">
        <f t="shared" si="27"/>
        <v>31</v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0">
        <f t="shared" si="20"/>
        <v>31</v>
      </c>
      <c r="D90" s="43">
        <v>31</v>
      </c>
      <c r="E90" s="39" t="str">
        <f t="shared" si="21"/>
        <v>Vlastiti prihodi</v>
      </c>
      <c r="F90" s="43">
        <v>3292</v>
      </c>
      <c r="G90" s="39" t="str">
        <f t="shared" si="17"/>
        <v>Premije osiguranja</v>
      </c>
      <c r="H90" s="202" t="s">
        <v>3186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73">
        <v>300</v>
      </c>
      <c r="L90" s="73">
        <v>300</v>
      </c>
      <c r="M90" s="73">
        <v>300</v>
      </c>
      <c r="N90" s="243"/>
      <c r="O90" t="str">
        <f>IF(C90="","",'OPĆI DIO'!$C$1)</f>
        <v>2151 SVEUČILIŠTE U RIJECI - TEHNIČKI FAKULTET</v>
      </c>
      <c r="P90" t="str">
        <f t="shared" si="22"/>
        <v>329</v>
      </c>
      <c r="Q90" t="str">
        <f t="shared" si="23"/>
        <v>32</v>
      </c>
      <c r="R90" t="str">
        <f t="shared" si="24"/>
        <v>31</v>
      </c>
      <c r="S90" t="str">
        <f t="shared" si="25"/>
        <v>94</v>
      </c>
      <c r="T90" t="str">
        <f t="shared" si="26"/>
        <v>3</v>
      </c>
      <c r="U90">
        <f t="shared" si="27"/>
        <v>31</v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0">
        <f t="shared" si="20"/>
        <v>31</v>
      </c>
      <c r="D91" s="43">
        <v>31</v>
      </c>
      <c r="E91" s="39" t="str">
        <f t="shared" si="21"/>
        <v>Vlastiti prihodi</v>
      </c>
      <c r="F91" s="43">
        <v>3293</v>
      </c>
      <c r="G91" s="39" t="str">
        <f t="shared" si="17"/>
        <v>Reprezentacija</v>
      </c>
      <c r="H91" s="202" t="s">
        <v>3186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73">
        <v>9600</v>
      </c>
      <c r="L91" s="73">
        <v>9500</v>
      </c>
      <c r="M91" s="73">
        <v>9500</v>
      </c>
      <c r="N91" s="243"/>
      <c r="O91" t="str">
        <f>IF(C91="","",'OPĆI DIO'!$C$1)</f>
        <v>2151 SVEUČILIŠTE U RIJECI - TEHNIČKI FAKULTET</v>
      </c>
      <c r="P91" t="str">
        <f t="shared" si="22"/>
        <v>329</v>
      </c>
      <c r="Q91" t="str">
        <f t="shared" si="23"/>
        <v>32</v>
      </c>
      <c r="R91" t="str">
        <f t="shared" si="24"/>
        <v>31</v>
      </c>
      <c r="S91" t="str">
        <f t="shared" si="25"/>
        <v>94</v>
      </c>
      <c r="T91" t="str">
        <f t="shared" si="26"/>
        <v>3</v>
      </c>
      <c r="U91">
        <f t="shared" si="27"/>
        <v>31</v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0">
        <f t="shared" si="20"/>
        <v>31</v>
      </c>
      <c r="D92" s="43">
        <v>31</v>
      </c>
      <c r="E92" s="39" t="str">
        <f t="shared" si="21"/>
        <v>Vlastiti prihodi</v>
      </c>
      <c r="F92" s="43">
        <v>3294</v>
      </c>
      <c r="G92" s="39" t="str">
        <f t="shared" si="17"/>
        <v>Članarine i norme</v>
      </c>
      <c r="H92" s="202" t="s">
        <v>3186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73">
        <v>650</v>
      </c>
      <c r="L92" s="73">
        <v>600</v>
      </c>
      <c r="M92" s="73">
        <v>600</v>
      </c>
      <c r="N92" s="243"/>
      <c r="O92" t="str">
        <f>IF(C92="","",'OPĆI DIO'!$C$1)</f>
        <v>2151 SVEUČILIŠTE U RIJECI - TEHNIČKI FAKULTET</v>
      </c>
      <c r="P92" t="str">
        <f t="shared" si="22"/>
        <v>329</v>
      </c>
      <c r="Q92" t="str">
        <f t="shared" si="23"/>
        <v>32</v>
      </c>
      <c r="R92" t="str">
        <f t="shared" si="24"/>
        <v>31</v>
      </c>
      <c r="S92" t="str">
        <f t="shared" si="25"/>
        <v>94</v>
      </c>
      <c r="T92" t="str">
        <f t="shared" si="26"/>
        <v>3</v>
      </c>
      <c r="U92">
        <f t="shared" si="27"/>
        <v>31</v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0">
        <f t="shared" si="20"/>
        <v>31</v>
      </c>
      <c r="D93" s="43">
        <v>31</v>
      </c>
      <c r="E93" s="39" t="str">
        <f t="shared" si="21"/>
        <v>Vlastiti prihodi</v>
      </c>
      <c r="F93" s="43">
        <v>3295</v>
      </c>
      <c r="G93" s="39" t="str">
        <f t="shared" si="17"/>
        <v>Pristojbe i naknade</v>
      </c>
      <c r="H93" s="202" t="s">
        <v>3186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73">
        <v>1600</v>
      </c>
      <c r="L93" s="73">
        <v>1600</v>
      </c>
      <c r="M93" s="73">
        <v>1600</v>
      </c>
      <c r="N93" s="243"/>
      <c r="O93" t="str">
        <f>IF(C93="","",'OPĆI DIO'!$C$1)</f>
        <v>2151 SVEUČILIŠTE U RIJECI - TEHNIČKI FAKULTET</v>
      </c>
      <c r="P93" t="str">
        <f t="shared" si="22"/>
        <v>329</v>
      </c>
      <c r="Q93" t="str">
        <f t="shared" si="23"/>
        <v>32</v>
      </c>
      <c r="R93" t="str">
        <f t="shared" si="24"/>
        <v>31</v>
      </c>
      <c r="S93" t="str">
        <f t="shared" si="25"/>
        <v>94</v>
      </c>
      <c r="T93" t="str">
        <f t="shared" si="26"/>
        <v>3</v>
      </c>
      <c r="U93">
        <f t="shared" si="27"/>
        <v>31</v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0">
        <f t="shared" si="20"/>
        <v>31</v>
      </c>
      <c r="D94" s="43">
        <v>31</v>
      </c>
      <c r="E94" s="39" t="str">
        <f t="shared" si="21"/>
        <v>Vlastiti prihodi</v>
      </c>
      <c r="F94" s="43">
        <v>3296</v>
      </c>
      <c r="G94" s="39" t="str">
        <f t="shared" si="17"/>
        <v>Troškovi sudskih postupaka</v>
      </c>
      <c r="H94" s="202" t="s">
        <v>3186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73">
        <v>4100</v>
      </c>
      <c r="L94" s="73">
        <v>3000</v>
      </c>
      <c r="M94" s="73">
        <v>4000</v>
      </c>
      <c r="N94" s="243"/>
      <c r="O94" t="str">
        <f>IF(C94="","",'OPĆI DIO'!$C$1)</f>
        <v>2151 SVEUČILIŠTE U RIJECI - TEHNIČKI FAKULTET</v>
      </c>
      <c r="P94" t="str">
        <f t="shared" si="22"/>
        <v>329</v>
      </c>
      <c r="Q94" t="str">
        <f t="shared" si="23"/>
        <v>32</v>
      </c>
      <c r="R94" t="str">
        <f t="shared" si="24"/>
        <v>31</v>
      </c>
      <c r="S94" t="str">
        <f t="shared" si="25"/>
        <v>94</v>
      </c>
      <c r="T94" t="str">
        <f t="shared" si="26"/>
        <v>3</v>
      </c>
      <c r="U94">
        <f t="shared" si="27"/>
        <v>31</v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0">
        <f t="shared" si="20"/>
        <v>31</v>
      </c>
      <c r="D95" s="43">
        <v>31</v>
      </c>
      <c r="E95" s="39" t="str">
        <f t="shared" si="21"/>
        <v>Vlastiti prihodi</v>
      </c>
      <c r="F95" s="43">
        <v>3299</v>
      </c>
      <c r="G95" s="39" t="str">
        <f t="shared" si="17"/>
        <v>Ostali nespomenuti rashodi poslovanja</v>
      </c>
      <c r="H95" s="202" t="s">
        <v>3186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73">
        <v>2250</v>
      </c>
      <c r="L95" s="73">
        <v>2100</v>
      </c>
      <c r="M95" s="73">
        <v>2100</v>
      </c>
      <c r="N95" s="243"/>
      <c r="O95" t="str">
        <f>IF(C95="","",'OPĆI DIO'!$C$1)</f>
        <v>2151 SVEUČILIŠTE U RIJECI - TEHNIČKI FAKULTET</v>
      </c>
      <c r="P95" t="str">
        <f t="shared" si="22"/>
        <v>329</v>
      </c>
      <c r="Q95" t="str">
        <f t="shared" si="23"/>
        <v>32</v>
      </c>
      <c r="R95" t="str">
        <f t="shared" si="24"/>
        <v>31</v>
      </c>
      <c r="S95" t="str">
        <f t="shared" si="25"/>
        <v>94</v>
      </c>
      <c r="T95" t="str">
        <f t="shared" si="26"/>
        <v>3</v>
      </c>
      <c r="U95">
        <f t="shared" si="27"/>
        <v>31</v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0">
        <f t="shared" si="20"/>
        <v>31</v>
      </c>
      <c r="D96" s="43">
        <v>31</v>
      </c>
      <c r="E96" s="39" t="str">
        <f t="shared" si="21"/>
        <v>Vlastiti prihodi</v>
      </c>
      <c r="F96" s="43">
        <v>3422</v>
      </c>
      <c r="G96" s="39" t="str">
        <f t="shared" si="17"/>
        <v>Kamate za primljene kredite i zajmove od kreditnih i ostalih</v>
      </c>
      <c r="H96" s="202" t="s">
        <v>3186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73">
        <v>0</v>
      </c>
      <c r="L96" s="73">
        <v>31415</v>
      </c>
      <c r="M96" s="73">
        <v>29245</v>
      </c>
      <c r="N96" s="243"/>
      <c r="O96" t="str">
        <f>IF(C96="","",'OPĆI DIO'!$C$1)</f>
        <v>2151 SVEUČILIŠTE U RIJECI - TEHNIČKI FAKULTET</v>
      </c>
      <c r="P96" t="str">
        <f t="shared" si="22"/>
        <v>342</v>
      </c>
      <c r="Q96" t="str">
        <f t="shared" si="23"/>
        <v>34</v>
      </c>
      <c r="R96" t="str">
        <f t="shared" si="24"/>
        <v>31</v>
      </c>
      <c r="S96" t="str">
        <f t="shared" si="25"/>
        <v>94</v>
      </c>
      <c r="T96" t="str">
        <f t="shared" si="26"/>
        <v>3</v>
      </c>
      <c r="U96">
        <f t="shared" si="27"/>
        <v>31</v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0">
        <f t="shared" si="20"/>
        <v>31</v>
      </c>
      <c r="D97" s="43">
        <v>31</v>
      </c>
      <c r="E97" s="39" t="str">
        <f t="shared" si="21"/>
        <v>Vlastiti prihodi</v>
      </c>
      <c r="F97" s="43">
        <v>3431</v>
      </c>
      <c r="G97" s="39" t="str">
        <f t="shared" si="17"/>
        <v>Bankarske usluge i usluge platnog prometa</v>
      </c>
      <c r="H97" s="202" t="s">
        <v>3186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73">
        <v>500</v>
      </c>
      <c r="L97" s="73">
        <v>500</v>
      </c>
      <c r="M97" s="73">
        <v>500</v>
      </c>
      <c r="N97" s="243"/>
      <c r="O97" t="str">
        <f>IF(C97="","",'OPĆI DIO'!$C$1)</f>
        <v>2151 SVEUČILIŠTE U RIJECI - TEHNIČKI FAKULTET</v>
      </c>
      <c r="P97" t="str">
        <f t="shared" si="22"/>
        <v>343</v>
      </c>
      <c r="Q97" t="str">
        <f t="shared" si="23"/>
        <v>34</v>
      </c>
      <c r="R97" t="str">
        <f t="shared" si="24"/>
        <v>31</v>
      </c>
      <c r="S97" t="str">
        <f t="shared" si="25"/>
        <v>94</v>
      </c>
      <c r="T97" t="str">
        <f t="shared" si="26"/>
        <v>3</v>
      </c>
      <c r="U97">
        <f t="shared" si="27"/>
        <v>31</v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0">
        <f t="shared" si="20"/>
        <v>31</v>
      </c>
      <c r="D98" s="43">
        <v>31</v>
      </c>
      <c r="E98" s="39" t="str">
        <f t="shared" si="21"/>
        <v>Vlastiti prihodi</v>
      </c>
      <c r="F98" s="43">
        <v>3432</v>
      </c>
      <c r="G98" s="39" t="str">
        <f t="shared" si="17"/>
        <v>Negativne tečajne razlike i razlike zbog primjene valutne kl</v>
      </c>
      <c r="H98" s="202" t="s">
        <v>3186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73">
        <v>100</v>
      </c>
      <c r="L98" s="73">
        <v>100</v>
      </c>
      <c r="M98" s="73">
        <v>100</v>
      </c>
      <c r="N98" s="243"/>
      <c r="O98" t="str">
        <f>IF(C98="","",'OPĆI DIO'!$C$1)</f>
        <v>2151 SVEUČILIŠTE U RIJECI - TEHNIČKI FAKULTET</v>
      </c>
      <c r="P98" t="str">
        <f t="shared" si="22"/>
        <v>343</v>
      </c>
      <c r="Q98" t="str">
        <f t="shared" si="23"/>
        <v>34</v>
      </c>
      <c r="R98" t="str">
        <f t="shared" si="24"/>
        <v>31</v>
      </c>
      <c r="S98" t="str">
        <f t="shared" si="25"/>
        <v>94</v>
      </c>
      <c r="T98" t="str">
        <f t="shared" si="26"/>
        <v>3</v>
      </c>
      <c r="U98">
        <f t="shared" si="27"/>
        <v>31</v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0">
        <f t="shared" si="20"/>
        <v>31</v>
      </c>
      <c r="D99" s="43">
        <v>31</v>
      </c>
      <c r="E99" s="39" t="str">
        <f t="shared" si="21"/>
        <v>Vlastiti prihodi</v>
      </c>
      <c r="F99" s="43">
        <v>3433</v>
      </c>
      <c r="G99" s="39" t="str">
        <f t="shared" si="17"/>
        <v>Zatezne kamate</v>
      </c>
      <c r="H99" s="202" t="s">
        <v>3186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73">
        <v>50</v>
      </c>
      <c r="L99" s="73">
        <v>50</v>
      </c>
      <c r="M99" s="73">
        <v>50</v>
      </c>
      <c r="N99" s="243"/>
      <c r="O99" t="str">
        <f>IF(C99="","",'OPĆI DIO'!$C$1)</f>
        <v>2151 SVEUČILIŠTE U RIJECI - TEHNIČKI FAKULTET</v>
      </c>
      <c r="P99" t="str">
        <f t="shared" si="22"/>
        <v>343</v>
      </c>
      <c r="Q99" t="str">
        <f t="shared" si="23"/>
        <v>34</v>
      </c>
      <c r="R99" t="str">
        <f t="shared" si="24"/>
        <v>31</v>
      </c>
      <c r="S99" t="str">
        <f t="shared" si="25"/>
        <v>94</v>
      </c>
      <c r="T99" t="str">
        <f t="shared" si="26"/>
        <v>3</v>
      </c>
      <c r="U99">
        <f t="shared" si="27"/>
        <v>31</v>
      </c>
      <c r="Y99">
        <v>4225</v>
      </c>
      <c r="Z99" s="250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0">
        <f t="shared" si="20"/>
        <v>31</v>
      </c>
      <c r="D100" s="43">
        <v>31</v>
      </c>
      <c r="E100" s="39" t="str">
        <f t="shared" si="21"/>
        <v>Vlastiti prihodi</v>
      </c>
      <c r="F100" s="43">
        <v>3691</v>
      </c>
      <c r="G100" s="39" t="str">
        <f t="shared" si="17"/>
        <v>Tekući prijenosi između proračunskih korisnika istog proraču</v>
      </c>
      <c r="H100" s="202" t="s">
        <v>3186</v>
      </c>
      <c r="I100" s="39" t="str">
        <f t="shared" si="18"/>
        <v>PROGRAMSKO I OSTALO FINANCIRANJE JAVNIH VISOKIH UČILIŠTA – IZ EVIDENCIJSKIH PRIHODA</v>
      </c>
      <c r="J100" s="39" t="str">
        <f t="shared" si="19"/>
        <v>0942</v>
      </c>
      <c r="K100" s="73">
        <v>5000</v>
      </c>
      <c r="L100" s="73">
        <v>5200</v>
      </c>
      <c r="M100" s="73">
        <v>5200</v>
      </c>
      <c r="N100" s="243" t="s">
        <v>3203</v>
      </c>
      <c r="O100" t="str">
        <f>IF(C100="","",'OPĆI DIO'!$C$1)</f>
        <v>2151 SVEUČILIŠTE U RIJECI - TEHNIČKI FAKULTET</v>
      </c>
      <c r="P100" t="str">
        <f t="shared" si="22"/>
        <v>369</v>
      </c>
      <c r="Q100" t="str">
        <f t="shared" si="23"/>
        <v>36</v>
      </c>
      <c r="R100" t="str">
        <f t="shared" si="24"/>
        <v>31</v>
      </c>
      <c r="S100" t="str">
        <f t="shared" si="25"/>
        <v>94</v>
      </c>
      <c r="T100" t="str">
        <f t="shared" si="26"/>
        <v>3</v>
      </c>
      <c r="U100">
        <f t="shared" si="27"/>
        <v>31</v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0">
        <f t="shared" si="20"/>
        <v>31</v>
      </c>
      <c r="D101" s="43">
        <v>31</v>
      </c>
      <c r="E101" s="39" t="str">
        <f t="shared" si="21"/>
        <v>Vlastiti prihodi</v>
      </c>
      <c r="F101" s="43">
        <v>3811</v>
      </c>
      <c r="G101" s="39" t="str">
        <f t="shared" si="17"/>
        <v>Tekuće donacije u novcu</v>
      </c>
      <c r="H101" s="202" t="s">
        <v>3186</v>
      </c>
      <c r="I101" s="39" t="str">
        <f t="shared" si="18"/>
        <v>PROGRAMSKO I OSTALO FINANCIRANJE JAVNIH VISOKIH UČILIŠTA – IZ EVIDENCIJSKIH PRIHODA</v>
      </c>
      <c r="J101" s="39" t="str">
        <f t="shared" si="19"/>
        <v>0942</v>
      </c>
      <c r="K101" s="73">
        <v>500</v>
      </c>
      <c r="L101" s="73">
        <v>500</v>
      </c>
      <c r="M101" s="73">
        <v>500</v>
      </c>
      <c r="N101" s="243"/>
      <c r="O101" t="str">
        <f>IF(C101="","",'OPĆI DIO'!$C$1)</f>
        <v>2151 SVEUČILIŠTE U RIJECI - TEHNIČKI FAKULTET</v>
      </c>
      <c r="P101" t="str">
        <f t="shared" si="22"/>
        <v>381</v>
      </c>
      <c r="Q101" t="str">
        <f t="shared" si="23"/>
        <v>38</v>
      </c>
      <c r="R101" t="str">
        <f t="shared" si="24"/>
        <v>31</v>
      </c>
      <c r="S101" t="str">
        <f t="shared" si="25"/>
        <v>94</v>
      </c>
      <c r="T101" t="str">
        <f t="shared" si="26"/>
        <v>3</v>
      </c>
      <c r="U101">
        <f t="shared" si="27"/>
        <v>31</v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0">
        <f t="shared" si="20"/>
        <v>31</v>
      </c>
      <c r="D102" s="43">
        <v>31</v>
      </c>
      <c r="E102" s="39" t="str">
        <f t="shared" si="21"/>
        <v>Vlastiti prihodi</v>
      </c>
      <c r="F102" s="43">
        <v>4221</v>
      </c>
      <c r="G102" s="39" t="str">
        <f t="shared" si="17"/>
        <v>Uredska oprema i namještaj</v>
      </c>
      <c r="H102" s="202" t="s">
        <v>3186</v>
      </c>
      <c r="I102" s="39" t="str">
        <f t="shared" si="18"/>
        <v>PROGRAMSKO I OSTALO FINANCIRANJE JAVNIH VISOKIH UČILIŠTA – IZ EVIDENCIJSKIH PRIHODA</v>
      </c>
      <c r="J102" s="39" t="str">
        <f t="shared" si="19"/>
        <v>0942</v>
      </c>
      <c r="K102" s="73">
        <v>3700</v>
      </c>
      <c r="L102" s="73">
        <v>3700</v>
      </c>
      <c r="M102" s="73">
        <v>3700</v>
      </c>
      <c r="N102" s="243"/>
      <c r="O102" t="str">
        <f>IF(C102="","",'OPĆI DIO'!$C$1)</f>
        <v>2151 SVEUČILIŠTE U RIJECI - TEHNIČKI FAKULTET</v>
      </c>
      <c r="P102" t="str">
        <f t="shared" si="22"/>
        <v>422</v>
      </c>
      <c r="Q102" t="str">
        <f t="shared" si="23"/>
        <v>42</v>
      </c>
      <c r="R102" t="str">
        <f t="shared" si="24"/>
        <v>31</v>
      </c>
      <c r="S102" t="str">
        <f t="shared" si="25"/>
        <v>94</v>
      </c>
      <c r="T102" t="str">
        <f t="shared" si="26"/>
        <v>4</v>
      </c>
      <c r="U102">
        <f t="shared" si="27"/>
        <v>31</v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0">
        <f t="shared" si="20"/>
        <v>31</v>
      </c>
      <c r="D103" s="43">
        <v>31</v>
      </c>
      <c r="E103" s="39" t="str">
        <f t="shared" si="21"/>
        <v>Vlastiti prihodi</v>
      </c>
      <c r="F103" s="43">
        <v>4222</v>
      </c>
      <c r="G103" s="39" t="str">
        <f t="shared" si="17"/>
        <v>Komunikacijska oprema</v>
      </c>
      <c r="H103" s="202" t="s">
        <v>3186</v>
      </c>
      <c r="I103" s="39" t="str">
        <f t="shared" si="18"/>
        <v>PROGRAMSKO I OSTALO FINANCIRANJE JAVNIH VISOKIH UČILIŠTA – IZ EVIDENCIJSKIH PRIHODA</v>
      </c>
      <c r="J103" s="39" t="str">
        <f t="shared" si="19"/>
        <v>0942</v>
      </c>
      <c r="K103" s="73">
        <v>750</v>
      </c>
      <c r="L103" s="73">
        <v>750</v>
      </c>
      <c r="M103" s="73">
        <v>750</v>
      </c>
      <c r="N103" s="243"/>
      <c r="O103" t="str">
        <f>IF(C103="","",'OPĆI DIO'!$C$1)</f>
        <v>2151 SVEUČILIŠTE U RIJECI - TEHNIČKI FAKULTET</v>
      </c>
      <c r="P103" t="str">
        <f t="shared" si="22"/>
        <v>422</v>
      </c>
      <c r="Q103" t="str">
        <f t="shared" si="23"/>
        <v>42</v>
      </c>
      <c r="R103" t="str">
        <f t="shared" si="24"/>
        <v>31</v>
      </c>
      <c r="S103" t="str">
        <f t="shared" si="25"/>
        <v>94</v>
      </c>
      <c r="T103" t="str">
        <f t="shared" si="26"/>
        <v>4</v>
      </c>
      <c r="U103">
        <f t="shared" si="27"/>
        <v>31</v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0">
        <f t="shared" si="20"/>
        <v>31</v>
      </c>
      <c r="D104" s="43">
        <v>31</v>
      </c>
      <c r="E104" s="39" t="str">
        <f t="shared" si="21"/>
        <v>Vlastiti prihodi</v>
      </c>
      <c r="F104" s="43">
        <v>4224</v>
      </c>
      <c r="G104" s="39" t="str">
        <f t="shared" si="17"/>
        <v>Medicinska i laboratorijska oprema</v>
      </c>
      <c r="H104" s="202" t="s">
        <v>3186</v>
      </c>
      <c r="I104" s="39" t="str">
        <f t="shared" si="18"/>
        <v>PROGRAMSKO I OSTALO FINANCIRANJE JAVNIH VISOKIH UČILIŠTA – IZ EVIDENCIJSKIH PRIHODA</v>
      </c>
      <c r="J104" s="39" t="str">
        <f t="shared" si="19"/>
        <v>0942</v>
      </c>
      <c r="K104" s="73">
        <v>3700</v>
      </c>
      <c r="L104" s="73">
        <v>3700</v>
      </c>
      <c r="M104" s="73">
        <v>3700</v>
      </c>
      <c r="N104" s="243"/>
      <c r="O104" t="str">
        <f>IF(C104="","",'OPĆI DIO'!$C$1)</f>
        <v>2151 SVEUČILIŠTE U RIJECI - TEHNIČKI FAKULTET</v>
      </c>
      <c r="P104" t="str">
        <f t="shared" si="22"/>
        <v>422</v>
      </c>
      <c r="Q104" t="str">
        <f t="shared" si="23"/>
        <v>42</v>
      </c>
      <c r="R104" t="str">
        <f t="shared" si="24"/>
        <v>31</v>
      </c>
      <c r="S104" t="str">
        <f t="shared" si="25"/>
        <v>94</v>
      </c>
      <c r="T104" t="str">
        <f t="shared" si="26"/>
        <v>4</v>
      </c>
      <c r="U104">
        <f t="shared" si="27"/>
        <v>31</v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0">
        <f t="shared" si="20"/>
        <v>31</v>
      </c>
      <c r="D105" s="43">
        <v>31</v>
      </c>
      <c r="E105" s="39" t="str">
        <f t="shared" si="21"/>
        <v>Vlastiti prihodi</v>
      </c>
      <c r="F105" s="43">
        <v>4241</v>
      </c>
      <c r="G105" s="39" t="str">
        <f t="shared" si="17"/>
        <v>Knjige</v>
      </c>
      <c r="H105" s="202" t="s">
        <v>3186</v>
      </c>
      <c r="I105" s="39" t="str">
        <f t="shared" si="18"/>
        <v>PROGRAMSKO I OSTALO FINANCIRANJE JAVNIH VISOKIH UČILIŠTA – IZ EVIDENCIJSKIH PRIHODA</v>
      </c>
      <c r="J105" s="39" t="str">
        <f t="shared" si="19"/>
        <v>0942</v>
      </c>
      <c r="K105" s="73">
        <v>530</v>
      </c>
      <c r="L105" s="73">
        <v>530</v>
      </c>
      <c r="M105" s="73">
        <v>530</v>
      </c>
      <c r="N105" s="243"/>
      <c r="O105" t="str">
        <f>IF(C105="","",'OPĆI DIO'!$C$1)</f>
        <v>2151 SVEUČILIŠTE U RIJECI - TEHNIČKI FAKULTET</v>
      </c>
      <c r="P105" t="str">
        <f t="shared" si="22"/>
        <v>424</v>
      </c>
      <c r="Q105" t="str">
        <f t="shared" si="23"/>
        <v>42</v>
      </c>
      <c r="R105" t="str">
        <f t="shared" si="24"/>
        <v>31</v>
      </c>
      <c r="S105" t="str">
        <f t="shared" si="25"/>
        <v>94</v>
      </c>
      <c r="T105" t="str">
        <f t="shared" si="26"/>
        <v>4</v>
      </c>
      <c r="U105">
        <f t="shared" si="27"/>
        <v>31</v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0">
        <f t="shared" si="20"/>
        <v>31</v>
      </c>
      <c r="D106" s="43">
        <v>31</v>
      </c>
      <c r="E106" s="39" t="str">
        <f t="shared" si="21"/>
        <v>Vlastiti prihodi</v>
      </c>
      <c r="F106" s="43">
        <v>4262</v>
      </c>
      <c r="G106" s="39" t="str">
        <f t="shared" si="17"/>
        <v>Ulaganja u računalne programe</v>
      </c>
      <c r="H106" s="202" t="s">
        <v>3186</v>
      </c>
      <c r="I106" s="39" t="str">
        <f t="shared" si="18"/>
        <v>PROGRAMSKO I OSTALO FINANCIRANJE JAVNIH VISOKIH UČILIŠTA – IZ EVIDENCIJSKIH PRIHODA</v>
      </c>
      <c r="J106" s="39" t="str">
        <f t="shared" si="19"/>
        <v>0942</v>
      </c>
      <c r="K106" s="73">
        <v>1100</v>
      </c>
      <c r="L106" s="73">
        <v>1100</v>
      </c>
      <c r="M106" s="73">
        <v>1100</v>
      </c>
      <c r="N106" s="243"/>
      <c r="O106" t="str">
        <f>IF(C106="","",'OPĆI DIO'!$C$1)</f>
        <v>2151 SVEUČILIŠTE U RIJECI - TEHNIČKI FAKULTET</v>
      </c>
      <c r="P106" t="str">
        <f t="shared" si="22"/>
        <v>426</v>
      </c>
      <c r="Q106" t="str">
        <f t="shared" si="23"/>
        <v>42</v>
      </c>
      <c r="R106" t="str">
        <f t="shared" si="24"/>
        <v>31</v>
      </c>
      <c r="S106" t="str">
        <f t="shared" si="25"/>
        <v>94</v>
      </c>
      <c r="T106" t="str">
        <f t="shared" si="26"/>
        <v>4</v>
      </c>
      <c r="U106">
        <f t="shared" si="27"/>
        <v>31</v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 ht="15.75" thickBot="1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0">
        <f t="shared" si="20"/>
        <v>31</v>
      </c>
      <c r="D107" s="43">
        <v>31</v>
      </c>
      <c r="E107" s="39" t="str">
        <f t="shared" si="21"/>
        <v>Vlastiti prihodi</v>
      </c>
      <c r="F107" s="200">
        <v>5422</v>
      </c>
      <c r="G107" s="39" t="str">
        <f t="shared" si="17"/>
        <v>Otplata glavnice primljenih kredita od kreditnih institucija u javnom sektoru</v>
      </c>
      <c r="H107" s="202" t="s">
        <v>3186</v>
      </c>
      <c r="I107" s="39" t="str">
        <f t="shared" si="18"/>
        <v>PROGRAMSKO I OSTALO FINANCIRANJE JAVNIH VISOKIH UČILIŠTA – IZ EVIDENCIJSKIH PRIHODA</v>
      </c>
      <c r="J107" s="39" t="str">
        <f t="shared" si="19"/>
        <v>0942</v>
      </c>
      <c r="K107" s="73">
        <v>0</v>
      </c>
      <c r="L107" s="73">
        <v>101300</v>
      </c>
      <c r="M107" s="73">
        <v>103470</v>
      </c>
      <c r="N107" s="243"/>
      <c r="O107" t="str">
        <f>IF(C107="","",'OPĆI DIO'!$C$1)</f>
        <v>2151 SVEUČILIŠTE U RIJECI - TEHNIČKI FAKULTET</v>
      </c>
      <c r="P107" t="str">
        <f t="shared" si="22"/>
        <v>542</v>
      </c>
      <c r="Q107" t="str">
        <f t="shared" si="23"/>
        <v>54</v>
      </c>
      <c r="R107" t="str">
        <f t="shared" si="24"/>
        <v>31</v>
      </c>
      <c r="S107" t="str">
        <f t="shared" si="25"/>
        <v>94</v>
      </c>
      <c r="T107" t="str">
        <f t="shared" si="26"/>
        <v>5</v>
      </c>
      <c r="U107">
        <f t="shared" si="27"/>
        <v>31</v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0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3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0">
        <f t="shared" si="20"/>
        <v>43</v>
      </c>
      <c r="D109" s="43">
        <v>43</v>
      </c>
      <c r="E109" s="39" t="str">
        <f t="shared" si="21"/>
        <v>Ostali prihodi za posebne namjene</v>
      </c>
      <c r="F109" s="43">
        <v>3111</v>
      </c>
      <c r="G109" s="39" t="str">
        <f t="shared" si="17"/>
        <v>Plaće za redovan rad</v>
      </c>
      <c r="H109" s="202" t="s">
        <v>3186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73">
        <v>95000</v>
      </c>
      <c r="L109" s="73">
        <v>50000</v>
      </c>
      <c r="M109" s="73">
        <v>50000</v>
      </c>
      <c r="N109" s="243"/>
      <c r="O109" t="str">
        <f>IF(C109="","",'OPĆI DIO'!$C$1)</f>
        <v>2151 SVEUČILIŠTE U RIJECI - TEHNIČKI FAKULTET</v>
      </c>
      <c r="P109" t="str">
        <f t="shared" si="22"/>
        <v>311</v>
      </c>
      <c r="Q109" t="str">
        <f t="shared" si="23"/>
        <v>31</v>
      </c>
      <c r="R109" t="str">
        <f t="shared" si="24"/>
        <v>43</v>
      </c>
      <c r="S109" t="str">
        <f t="shared" si="25"/>
        <v>94</v>
      </c>
      <c r="T109" t="str">
        <f t="shared" si="26"/>
        <v>3</v>
      </c>
      <c r="U109">
        <f t="shared" si="27"/>
        <v>43</v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0">
        <f t="shared" si="20"/>
        <v>43</v>
      </c>
      <c r="D110" s="43">
        <v>43</v>
      </c>
      <c r="E110" s="39" t="str">
        <f t="shared" si="21"/>
        <v>Ostali prihodi za posebne namjene</v>
      </c>
      <c r="F110" s="201">
        <v>3113</v>
      </c>
      <c r="G110" s="39" t="str">
        <f t="shared" si="17"/>
        <v>Plaće za prekovremeni rad</v>
      </c>
      <c r="H110" s="202" t="s">
        <v>3186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73">
        <v>1500</v>
      </c>
      <c r="L110" s="73">
        <v>1500</v>
      </c>
      <c r="M110" s="73">
        <v>1500</v>
      </c>
      <c r="N110" s="243"/>
      <c r="O110" t="str">
        <f>IF(C110="","",'OPĆI DIO'!$C$1)</f>
        <v>2151 SVEUČILIŠTE U RIJECI - TEHNIČKI FAKULTET</v>
      </c>
      <c r="P110" t="str">
        <f t="shared" si="22"/>
        <v>311</v>
      </c>
      <c r="Q110" t="str">
        <f t="shared" si="23"/>
        <v>31</v>
      </c>
      <c r="R110" t="str">
        <f t="shared" si="24"/>
        <v>43</v>
      </c>
      <c r="S110" t="str">
        <f t="shared" si="25"/>
        <v>94</v>
      </c>
      <c r="T110" t="str">
        <f t="shared" si="26"/>
        <v>3</v>
      </c>
      <c r="U110">
        <f t="shared" si="27"/>
        <v>43</v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0">
        <f t="shared" si="20"/>
        <v>43</v>
      </c>
      <c r="D111" s="43">
        <v>43</v>
      </c>
      <c r="E111" s="39" t="str">
        <f t="shared" si="21"/>
        <v>Ostali prihodi za posebne namjene</v>
      </c>
      <c r="F111" s="43">
        <v>3121</v>
      </c>
      <c r="G111" s="39" t="str">
        <f t="shared" si="17"/>
        <v>Ostali rashodi za zaposlene</v>
      </c>
      <c r="H111" s="202" t="s">
        <v>3186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73">
        <v>50000</v>
      </c>
      <c r="L111" s="73">
        <v>40000</v>
      </c>
      <c r="M111" s="73">
        <v>30000</v>
      </c>
      <c r="N111" s="243"/>
      <c r="O111" t="str">
        <f>IF(C111="","",'OPĆI DIO'!$C$1)</f>
        <v>2151 SVEUČILIŠTE U RIJECI - TEHNIČKI FAKULTET</v>
      </c>
      <c r="P111" t="str">
        <f t="shared" si="22"/>
        <v>312</v>
      </c>
      <c r="Q111" t="str">
        <f t="shared" si="23"/>
        <v>31</v>
      </c>
      <c r="R111" t="str">
        <f t="shared" si="24"/>
        <v>43</v>
      </c>
      <c r="S111" t="str">
        <f t="shared" si="25"/>
        <v>94</v>
      </c>
      <c r="T111" t="str">
        <f t="shared" si="26"/>
        <v>3</v>
      </c>
      <c r="U111">
        <f t="shared" si="27"/>
        <v>43</v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0">
        <f t="shared" si="20"/>
        <v>43</v>
      </c>
      <c r="D112" s="43">
        <v>43</v>
      </c>
      <c r="E112" s="39" t="str">
        <f t="shared" si="21"/>
        <v>Ostali prihodi za posebne namjene</v>
      </c>
      <c r="F112" s="43">
        <v>3132</v>
      </c>
      <c r="G112" s="39" t="str">
        <f t="shared" si="17"/>
        <v>Doprinosi za obvezno zdravstveno osiguranje</v>
      </c>
      <c r="H112" s="202" t="s">
        <v>3186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73">
        <v>25000</v>
      </c>
      <c r="L112" s="73">
        <v>8500</v>
      </c>
      <c r="M112" s="73">
        <v>8500</v>
      </c>
      <c r="N112" s="243"/>
      <c r="O112" t="str">
        <f>IF(C112="","",'OPĆI DIO'!$C$1)</f>
        <v>2151 SVEUČILIŠTE U RIJECI - TEHNIČKI FAKULTET</v>
      </c>
      <c r="P112" t="str">
        <f t="shared" si="22"/>
        <v>313</v>
      </c>
      <c r="Q112" t="str">
        <f t="shared" si="23"/>
        <v>31</v>
      </c>
      <c r="R112" t="str">
        <f t="shared" si="24"/>
        <v>43</v>
      </c>
      <c r="S112" t="str">
        <f t="shared" si="25"/>
        <v>94</v>
      </c>
      <c r="T112" t="str">
        <f t="shared" si="26"/>
        <v>3</v>
      </c>
      <c r="U112">
        <f t="shared" si="27"/>
        <v>43</v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0">
        <f t="shared" si="20"/>
        <v>43</v>
      </c>
      <c r="D113" s="43">
        <v>43</v>
      </c>
      <c r="E113" s="39" t="str">
        <f t="shared" si="21"/>
        <v>Ostali prihodi za posebne namjene</v>
      </c>
      <c r="F113" s="43">
        <v>3211</v>
      </c>
      <c r="G113" s="39" t="str">
        <f t="shared" si="17"/>
        <v>Službena putovanja</v>
      </c>
      <c r="H113" s="202" t="s">
        <v>3186</v>
      </c>
      <c r="I113" s="39" t="str">
        <f t="shared" si="18"/>
        <v>PROGRAMSKO I OSTALO FINANCIRANJE JAVNIH VISOKIH UČILIŠTA – IZ EVIDENCIJSKIH PRIHODA</v>
      </c>
      <c r="J113" s="39" t="str">
        <f t="shared" si="19"/>
        <v>0942</v>
      </c>
      <c r="K113" s="73">
        <v>45000</v>
      </c>
      <c r="L113" s="73">
        <v>35000</v>
      </c>
      <c r="M113" s="73">
        <v>25000</v>
      </c>
      <c r="N113" s="243"/>
      <c r="O113" t="str">
        <f>IF(C113="","",'OPĆI DIO'!$C$1)</f>
        <v>2151 SVEUČILIŠTE U RIJECI - TEHNIČKI FAKULTET</v>
      </c>
      <c r="P113" t="str">
        <f t="shared" si="22"/>
        <v>321</v>
      </c>
      <c r="Q113" t="str">
        <f t="shared" si="23"/>
        <v>32</v>
      </c>
      <c r="R113" t="str">
        <f t="shared" si="24"/>
        <v>43</v>
      </c>
      <c r="S113" t="str">
        <f t="shared" si="25"/>
        <v>94</v>
      </c>
      <c r="T113" t="str">
        <f t="shared" si="26"/>
        <v>3</v>
      </c>
      <c r="U113">
        <f t="shared" si="27"/>
        <v>43</v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0">
        <f t="shared" si="20"/>
        <v>43</v>
      </c>
      <c r="D114" s="43">
        <v>43</v>
      </c>
      <c r="E114" s="39" t="str">
        <f t="shared" si="21"/>
        <v>Ostali prihodi za posebne namjene</v>
      </c>
      <c r="F114" s="43">
        <v>3212</v>
      </c>
      <c r="G114" s="39" t="str">
        <f t="shared" si="17"/>
        <v>Naknade za prijevoz, za rad na terenu i odvojeni život</v>
      </c>
      <c r="H114" s="202" t="s">
        <v>3186</v>
      </c>
      <c r="I114" s="39" t="str">
        <f t="shared" si="18"/>
        <v>PROGRAMSKO I OSTALO FINANCIRANJE JAVNIH VISOKIH UČILIŠTA – IZ EVIDENCIJSKIH PRIHODA</v>
      </c>
      <c r="J114" s="39" t="str">
        <f t="shared" si="19"/>
        <v>0942</v>
      </c>
      <c r="K114" s="73">
        <v>3000</v>
      </c>
      <c r="L114" s="73">
        <v>3000</v>
      </c>
      <c r="M114" s="73">
        <v>3000</v>
      </c>
      <c r="N114" s="243"/>
      <c r="O114" t="str">
        <f>IF(C114="","",'OPĆI DIO'!$C$1)</f>
        <v>2151 SVEUČILIŠTE U RIJECI - TEHNIČKI FAKULTET</v>
      </c>
      <c r="P114" t="str">
        <f t="shared" si="22"/>
        <v>321</v>
      </c>
      <c r="Q114" t="str">
        <f t="shared" si="23"/>
        <v>32</v>
      </c>
      <c r="R114" t="str">
        <f t="shared" si="24"/>
        <v>43</v>
      </c>
      <c r="S114" t="str">
        <f t="shared" si="25"/>
        <v>94</v>
      </c>
      <c r="T114" t="str">
        <f t="shared" si="26"/>
        <v>3</v>
      </c>
      <c r="U114">
        <f t="shared" si="27"/>
        <v>43</v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0">
        <f t="shared" si="20"/>
        <v>43</v>
      </c>
      <c r="D115" s="43">
        <v>43</v>
      </c>
      <c r="E115" s="39" t="str">
        <f t="shared" si="21"/>
        <v>Ostali prihodi za posebne namjene</v>
      </c>
      <c r="F115" s="43">
        <v>3213</v>
      </c>
      <c r="G115" s="39" t="str">
        <f t="shared" si="17"/>
        <v>Stručno usavršavanje zaposlenika</v>
      </c>
      <c r="H115" s="202" t="s">
        <v>3186</v>
      </c>
      <c r="I115" s="39" t="str">
        <f t="shared" si="18"/>
        <v>PROGRAMSKO I OSTALO FINANCIRANJE JAVNIH VISOKIH UČILIŠTA – IZ EVIDENCIJSKIH PRIHODA</v>
      </c>
      <c r="J115" s="39" t="str">
        <f t="shared" si="19"/>
        <v>0942</v>
      </c>
      <c r="K115" s="73">
        <v>10000</v>
      </c>
      <c r="L115" s="73">
        <v>8000</v>
      </c>
      <c r="M115" s="73">
        <v>7000</v>
      </c>
      <c r="N115" s="243"/>
      <c r="O115" t="str">
        <f>IF(C115="","",'OPĆI DIO'!$C$1)</f>
        <v>2151 SVEUČILIŠTE U RIJECI - TEHNIČKI FAKULTET</v>
      </c>
      <c r="P115" t="str">
        <f t="shared" si="22"/>
        <v>321</v>
      </c>
      <c r="Q115" t="str">
        <f t="shared" si="23"/>
        <v>32</v>
      </c>
      <c r="R115" t="str">
        <f t="shared" si="24"/>
        <v>43</v>
      </c>
      <c r="S115" t="str">
        <f t="shared" si="25"/>
        <v>94</v>
      </c>
      <c r="T115" t="str">
        <f t="shared" si="26"/>
        <v>3</v>
      </c>
      <c r="U115">
        <f t="shared" si="27"/>
        <v>43</v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0">
        <f t="shared" si="20"/>
        <v>43</v>
      </c>
      <c r="D116" s="43">
        <v>43</v>
      </c>
      <c r="E116" s="39" t="str">
        <f t="shared" si="21"/>
        <v>Ostali prihodi za posebne namjene</v>
      </c>
      <c r="F116" s="43">
        <v>3214</v>
      </c>
      <c r="G116" s="39" t="str">
        <f t="shared" si="17"/>
        <v>Ostale naknade troškova zaposlenima</v>
      </c>
      <c r="H116" s="202" t="s">
        <v>3186</v>
      </c>
      <c r="I116" s="39" t="str">
        <f t="shared" si="18"/>
        <v>PROGRAMSKO I OSTALO FINANCIRANJE JAVNIH VISOKIH UČILIŠTA – IZ EVIDENCIJSKIH PRIHODA</v>
      </c>
      <c r="J116" s="39" t="str">
        <f t="shared" si="19"/>
        <v>0942</v>
      </c>
      <c r="K116" s="73">
        <v>500</v>
      </c>
      <c r="L116" s="73">
        <v>500</v>
      </c>
      <c r="M116" s="73">
        <v>500</v>
      </c>
      <c r="N116" s="243"/>
      <c r="O116" t="str">
        <f>IF(C116="","",'OPĆI DIO'!$C$1)</f>
        <v>2151 SVEUČILIŠTE U RIJECI - TEHNIČKI FAKULTET</v>
      </c>
      <c r="P116" t="str">
        <f t="shared" si="22"/>
        <v>321</v>
      </c>
      <c r="Q116" t="str">
        <f t="shared" si="23"/>
        <v>32</v>
      </c>
      <c r="R116" t="str">
        <f t="shared" si="24"/>
        <v>43</v>
      </c>
      <c r="S116" t="str">
        <f t="shared" si="25"/>
        <v>94</v>
      </c>
      <c r="T116" t="str">
        <f t="shared" si="26"/>
        <v>3</v>
      </c>
      <c r="U116">
        <f t="shared" si="27"/>
        <v>43</v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0">
        <f t="shared" si="20"/>
        <v>43</v>
      </c>
      <c r="D117" s="43">
        <v>43</v>
      </c>
      <c r="E117" s="39" t="str">
        <f t="shared" si="21"/>
        <v>Ostali prihodi za posebne namjene</v>
      </c>
      <c r="F117" s="43">
        <v>3221</v>
      </c>
      <c r="G117" s="39" t="str">
        <f t="shared" si="17"/>
        <v>Uredski materijal i ostali materijalni rashodi</v>
      </c>
      <c r="H117" s="202" t="s">
        <v>3186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18000</v>
      </c>
      <c r="L117" s="73">
        <v>15000</v>
      </c>
      <c r="M117" s="73">
        <v>10000</v>
      </c>
      <c r="N117" s="243"/>
      <c r="O117" t="str">
        <f>IF(C117="","",'OPĆI DIO'!$C$1)</f>
        <v>2151 SVEUČILIŠTE U RIJECI - TEHNIČKI FAKULTET</v>
      </c>
      <c r="P117" t="str">
        <f t="shared" si="22"/>
        <v>322</v>
      </c>
      <c r="Q117" t="str">
        <f t="shared" si="23"/>
        <v>32</v>
      </c>
      <c r="R117" t="str">
        <f t="shared" si="24"/>
        <v>43</v>
      </c>
      <c r="S117" t="str">
        <f t="shared" si="25"/>
        <v>94</v>
      </c>
      <c r="T117" t="str">
        <f t="shared" si="26"/>
        <v>3</v>
      </c>
      <c r="U117">
        <f t="shared" si="27"/>
        <v>43</v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0">
        <f t="shared" si="20"/>
        <v>43</v>
      </c>
      <c r="D118" s="43">
        <v>43</v>
      </c>
      <c r="E118" s="39" t="str">
        <f t="shared" si="21"/>
        <v>Ostali prihodi za posebne namjene</v>
      </c>
      <c r="F118" s="43">
        <v>3222</v>
      </c>
      <c r="G118" s="39" t="str">
        <f t="shared" si="17"/>
        <v>Materijal i sirovine</v>
      </c>
      <c r="H118" s="202" t="s">
        <v>3186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65000</v>
      </c>
      <c r="L118" s="73">
        <v>50000</v>
      </c>
      <c r="M118" s="73">
        <v>25000</v>
      </c>
      <c r="N118" s="243"/>
      <c r="O118" t="str">
        <f>IF(C118="","",'OPĆI DIO'!$C$1)</f>
        <v>2151 SVEUČILIŠTE U RIJECI - TEHNIČKI FAKULTET</v>
      </c>
      <c r="P118" t="str">
        <f t="shared" si="22"/>
        <v>322</v>
      </c>
      <c r="Q118" t="str">
        <f t="shared" si="23"/>
        <v>32</v>
      </c>
      <c r="R118" t="str">
        <f t="shared" si="24"/>
        <v>43</v>
      </c>
      <c r="S118" t="str">
        <f t="shared" si="25"/>
        <v>94</v>
      </c>
      <c r="T118" t="str">
        <f t="shared" si="26"/>
        <v>3</v>
      </c>
      <c r="U118">
        <f t="shared" si="27"/>
        <v>43</v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0">
        <f t="shared" si="20"/>
        <v>43</v>
      </c>
      <c r="D119" s="43">
        <v>43</v>
      </c>
      <c r="E119" s="39" t="str">
        <f t="shared" si="21"/>
        <v>Ostali prihodi za posebne namjene</v>
      </c>
      <c r="F119" s="43">
        <v>3223</v>
      </c>
      <c r="G119" s="39" t="str">
        <f t="shared" si="17"/>
        <v>Energija</v>
      </c>
      <c r="H119" s="202" t="s">
        <v>3186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>
        <v>33000</v>
      </c>
      <c r="L119" s="73">
        <v>30000</v>
      </c>
      <c r="M119" s="73">
        <v>30000</v>
      </c>
      <c r="N119" s="243"/>
      <c r="O119" t="str">
        <f>IF(C119="","",'OPĆI DIO'!$C$1)</f>
        <v>2151 SVEUČILIŠTE U RIJECI - TEHNIČKI FAKULTET</v>
      </c>
      <c r="P119" t="str">
        <f t="shared" si="22"/>
        <v>322</v>
      </c>
      <c r="Q119" t="str">
        <f t="shared" si="23"/>
        <v>32</v>
      </c>
      <c r="R119" t="str">
        <f t="shared" si="24"/>
        <v>43</v>
      </c>
      <c r="S119" t="str">
        <f t="shared" si="25"/>
        <v>94</v>
      </c>
      <c r="T119" t="str">
        <f t="shared" si="26"/>
        <v>3</v>
      </c>
      <c r="U119">
        <f t="shared" si="27"/>
        <v>43</v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0">
        <f t="shared" si="20"/>
        <v>43</v>
      </c>
      <c r="D120" s="43">
        <v>43</v>
      </c>
      <c r="E120" s="39" t="str">
        <f t="shared" si="21"/>
        <v>Ostali prihodi za posebne namjene</v>
      </c>
      <c r="F120" s="43">
        <v>3224</v>
      </c>
      <c r="G120" s="39" t="str">
        <f t="shared" si="17"/>
        <v>Materijal i dijelovi za tekuće i investicijsko održavanje</v>
      </c>
      <c r="H120" s="202" t="s">
        <v>3186</v>
      </c>
      <c r="I120" s="39" t="str">
        <f t="shared" si="18"/>
        <v>PROGRAMSKO I OSTALO FINANCIRANJE JAVNIH VISOKIH UČILIŠTA – IZ EVIDENCIJSKIH PRIHODA</v>
      </c>
      <c r="J120" s="39" t="str">
        <f t="shared" si="19"/>
        <v>0942</v>
      </c>
      <c r="K120" s="73">
        <v>6000</v>
      </c>
      <c r="L120" s="73">
        <v>5000</v>
      </c>
      <c r="M120" s="73">
        <v>5000</v>
      </c>
      <c r="N120" s="243"/>
      <c r="O120" t="str">
        <f>IF(C120="","",'OPĆI DIO'!$C$1)</f>
        <v>2151 SVEUČILIŠTE U RIJECI - TEHNIČKI FAKULTET</v>
      </c>
      <c r="P120" t="str">
        <f t="shared" si="22"/>
        <v>322</v>
      </c>
      <c r="Q120" t="str">
        <f t="shared" si="23"/>
        <v>32</v>
      </c>
      <c r="R120" t="str">
        <f t="shared" si="24"/>
        <v>43</v>
      </c>
      <c r="S120" t="str">
        <f t="shared" si="25"/>
        <v>94</v>
      </c>
      <c r="T120" t="str">
        <f t="shared" si="26"/>
        <v>3</v>
      </c>
      <c r="U120">
        <f t="shared" si="27"/>
        <v>43</v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70">
        <f t="shared" si="20"/>
        <v>43</v>
      </c>
      <c r="D121" s="43">
        <v>43</v>
      </c>
      <c r="E121" s="39" t="str">
        <f t="shared" si="21"/>
        <v>Ostali prihodi za posebne namjene</v>
      </c>
      <c r="F121" s="43">
        <v>3225</v>
      </c>
      <c r="G121" s="39" t="str">
        <f t="shared" si="17"/>
        <v>Sitni inventar i autogume</v>
      </c>
      <c r="H121" s="202" t="s">
        <v>3186</v>
      </c>
      <c r="I121" s="39" t="str">
        <f t="shared" si="18"/>
        <v>PROGRAMSKO I OSTALO FINANCIRANJE JAVNIH VISOKIH UČILIŠTA – IZ EVIDENCIJSKIH PRIHODA</v>
      </c>
      <c r="J121" s="39" t="str">
        <f t="shared" si="19"/>
        <v>0942</v>
      </c>
      <c r="K121" s="73">
        <v>5000</v>
      </c>
      <c r="L121" s="73">
        <v>2500</v>
      </c>
      <c r="M121" s="73">
        <v>2500</v>
      </c>
      <c r="N121" s="243"/>
      <c r="O121" t="str">
        <f>IF(C121="","",'OPĆI DIO'!$C$1)</f>
        <v>2151 SVEUČILIŠTE U RIJECI - TEHNIČKI FAKULTET</v>
      </c>
      <c r="P121" t="str">
        <f t="shared" si="22"/>
        <v>322</v>
      </c>
      <c r="Q121" t="str">
        <f t="shared" si="23"/>
        <v>32</v>
      </c>
      <c r="R121" t="str">
        <f t="shared" si="24"/>
        <v>43</v>
      </c>
      <c r="S121" t="str">
        <f t="shared" si="25"/>
        <v>94</v>
      </c>
      <c r="T121" t="str">
        <f t="shared" si="26"/>
        <v>3</v>
      </c>
      <c r="U121">
        <f t="shared" si="27"/>
        <v>43</v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70">
        <f t="shared" si="20"/>
        <v>43</v>
      </c>
      <c r="D122" s="43">
        <v>43</v>
      </c>
      <c r="E122" s="39" t="str">
        <f t="shared" si="21"/>
        <v>Ostali prihodi za posebne namjene</v>
      </c>
      <c r="F122" s="43">
        <v>3227</v>
      </c>
      <c r="G122" s="39" t="str">
        <f t="shared" si="17"/>
        <v>Službena, radna i zaštitna odjeća i obuća</v>
      </c>
      <c r="H122" s="202" t="s">
        <v>3186</v>
      </c>
      <c r="I122" s="39" t="str">
        <f t="shared" si="18"/>
        <v>PROGRAMSKO I OSTALO FINANCIRANJE JAVNIH VISOKIH UČILIŠTA – IZ EVIDENCIJSKIH PRIHODA</v>
      </c>
      <c r="J122" s="39" t="str">
        <f t="shared" si="19"/>
        <v>0942</v>
      </c>
      <c r="K122" s="73">
        <v>1000</v>
      </c>
      <c r="L122" s="73">
        <v>1000</v>
      </c>
      <c r="M122" s="73">
        <v>1000</v>
      </c>
      <c r="N122" s="243"/>
      <c r="O122" t="str">
        <f>IF(C122="","",'OPĆI DIO'!$C$1)</f>
        <v>2151 SVEUČILIŠTE U RIJECI - TEHNIČKI FAKULTET</v>
      </c>
      <c r="P122" t="str">
        <f t="shared" si="22"/>
        <v>322</v>
      </c>
      <c r="Q122" t="str">
        <f t="shared" si="23"/>
        <v>32</v>
      </c>
      <c r="R122" t="str">
        <f t="shared" si="24"/>
        <v>43</v>
      </c>
      <c r="S122" t="str">
        <f t="shared" si="25"/>
        <v>94</v>
      </c>
      <c r="T122" t="str">
        <f t="shared" si="26"/>
        <v>3</v>
      </c>
      <c r="U122">
        <f t="shared" si="27"/>
        <v>43</v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70">
        <f t="shared" si="20"/>
        <v>43</v>
      </c>
      <c r="D123" s="43">
        <v>43</v>
      </c>
      <c r="E123" s="39" t="str">
        <f t="shared" si="21"/>
        <v>Ostali prihodi za posebne namjene</v>
      </c>
      <c r="F123" s="43">
        <v>3231</v>
      </c>
      <c r="G123" s="39" t="str">
        <f t="shared" si="17"/>
        <v>Usluge telefona, interneta, pošte i prijevoza</v>
      </c>
      <c r="H123" s="202" t="s">
        <v>3186</v>
      </c>
      <c r="I123" s="39" t="str">
        <f t="shared" si="18"/>
        <v>PROGRAMSKO I OSTALO FINANCIRANJE JAVNIH VISOKIH UČILIŠTA – IZ EVIDENCIJSKIH PRIHODA</v>
      </c>
      <c r="J123" s="39" t="str">
        <f t="shared" si="19"/>
        <v>0942</v>
      </c>
      <c r="K123" s="73">
        <v>24000</v>
      </c>
      <c r="L123" s="73">
        <v>24000</v>
      </c>
      <c r="M123" s="73">
        <v>20000</v>
      </c>
      <c r="N123" s="243"/>
      <c r="O123" t="str">
        <f>IF(C123="","",'OPĆI DIO'!$C$1)</f>
        <v>2151 SVEUČILIŠTE U RIJECI - TEHNIČKI FAKULTET</v>
      </c>
      <c r="P123" t="str">
        <f t="shared" si="22"/>
        <v>323</v>
      </c>
      <c r="Q123" t="str">
        <f t="shared" si="23"/>
        <v>32</v>
      </c>
      <c r="R123" t="str">
        <f t="shared" si="24"/>
        <v>43</v>
      </c>
      <c r="S123" t="str">
        <f t="shared" si="25"/>
        <v>94</v>
      </c>
      <c r="T123" t="str">
        <f t="shared" si="26"/>
        <v>3</v>
      </c>
      <c r="U123">
        <f t="shared" si="27"/>
        <v>43</v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70">
        <f t="shared" si="20"/>
        <v>43</v>
      </c>
      <c r="D124" s="43">
        <v>43</v>
      </c>
      <c r="E124" s="39" t="str">
        <f t="shared" si="21"/>
        <v>Ostali prihodi za posebne namjene</v>
      </c>
      <c r="F124" s="43">
        <v>3232</v>
      </c>
      <c r="G124" s="39" t="str">
        <f t="shared" si="17"/>
        <v>Usluge tekućeg i investicijskog održavanja</v>
      </c>
      <c r="H124" s="202" t="s">
        <v>3186</v>
      </c>
      <c r="I124" s="39" t="str">
        <f t="shared" si="18"/>
        <v>PROGRAMSKO I OSTALO FINANCIRANJE JAVNIH VISOKIH UČILIŠTA – IZ EVIDENCIJSKIH PRIHODA</v>
      </c>
      <c r="J124" s="39" t="str">
        <f t="shared" si="19"/>
        <v>0942</v>
      </c>
      <c r="K124" s="73">
        <v>37000</v>
      </c>
      <c r="L124" s="73">
        <v>17000</v>
      </c>
      <c r="M124" s="73">
        <v>17000</v>
      </c>
      <c r="N124" s="243"/>
      <c r="O124" t="str">
        <f>IF(C124="","",'OPĆI DIO'!$C$1)</f>
        <v>2151 SVEUČILIŠTE U RIJECI - TEHNIČKI FAKULTET</v>
      </c>
      <c r="P124" t="str">
        <f t="shared" si="22"/>
        <v>323</v>
      </c>
      <c r="Q124" t="str">
        <f t="shared" si="23"/>
        <v>32</v>
      </c>
      <c r="R124" t="str">
        <f t="shared" si="24"/>
        <v>43</v>
      </c>
      <c r="S124" t="str">
        <f t="shared" si="25"/>
        <v>94</v>
      </c>
      <c r="T124" t="str">
        <f t="shared" si="26"/>
        <v>3</v>
      </c>
      <c r="U124">
        <f t="shared" si="27"/>
        <v>43</v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70">
        <f t="shared" si="20"/>
        <v>43</v>
      </c>
      <c r="D125" s="43">
        <v>43</v>
      </c>
      <c r="E125" s="39" t="str">
        <f t="shared" si="21"/>
        <v>Ostali prihodi za posebne namjene</v>
      </c>
      <c r="F125" s="43">
        <v>3233</v>
      </c>
      <c r="G125" s="39" t="str">
        <f t="shared" si="17"/>
        <v>Usluge promidžbe i informiranja</v>
      </c>
      <c r="H125" s="202" t="s">
        <v>3186</v>
      </c>
      <c r="I125" s="39" t="str">
        <f t="shared" si="18"/>
        <v>PROGRAMSKO I OSTALO FINANCIRANJE JAVNIH VISOKIH UČILIŠTA – IZ EVIDENCIJSKIH PRIHODA</v>
      </c>
      <c r="J125" s="39" t="str">
        <f t="shared" si="19"/>
        <v>0942</v>
      </c>
      <c r="K125" s="73">
        <v>25000</v>
      </c>
      <c r="L125" s="73">
        <v>25000</v>
      </c>
      <c r="M125" s="73">
        <v>20000</v>
      </c>
      <c r="N125" s="243"/>
      <c r="O125" t="str">
        <f>IF(C125="","",'OPĆI DIO'!$C$1)</f>
        <v>2151 SVEUČILIŠTE U RIJECI - TEHNIČKI FAKULTET</v>
      </c>
      <c r="P125" t="str">
        <f t="shared" si="22"/>
        <v>323</v>
      </c>
      <c r="Q125" t="str">
        <f t="shared" si="23"/>
        <v>32</v>
      </c>
      <c r="R125" t="str">
        <f t="shared" si="24"/>
        <v>43</v>
      </c>
      <c r="S125" t="str">
        <f t="shared" si="25"/>
        <v>94</v>
      </c>
      <c r="T125" t="str">
        <f t="shared" si="26"/>
        <v>3</v>
      </c>
      <c r="U125">
        <f t="shared" si="27"/>
        <v>43</v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70">
        <f t="shared" si="20"/>
        <v>43</v>
      </c>
      <c r="D126" s="43">
        <v>43</v>
      </c>
      <c r="E126" s="39" t="str">
        <f t="shared" si="21"/>
        <v>Ostali prihodi za posebne namjene</v>
      </c>
      <c r="F126" s="43">
        <v>3234</v>
      </c>
      <c r="G126" s="39" t="str">
        <f t="shared" si="17"/>
        <v>Komunalne usluge</v>
      </c>
      <c r="H126" s="202" t="s">
        <v>3186</v>
      </c>
      <c r="I126" s="39" t="str">
        <f t="shared" si="18"/>
        <v>PROGRAMSKO I OSTALO FINANCIRANJE JAVNIH VISOKIH UČILIŠTA – IZ EVIDENCIJSKIH PRIHODA</v>
      </c>
      <c r="J126" s="39" t="str">
        <f t="shared" si="19"/>
        <v>0942</v>
      </c>
      <c r="K126" s="73">
        <v>4000</v>
      </c>
      <c r="L126" s="73">
        <v>4000</v>
      </c>
      <c r="M126" s="73">
        <v>4000</v>
      </c>
      <c r="N126" s="243"/>
      <c r="O126" t="str">
        <f>IF(C126="","",'OPĆI DIO'!$C$1)</f>
        <v>2151 SVEUČILIŠTE U RIJECI - TEHNIČKI FAKULTET</v>
      </c>
      <c r="P126" t="str">
        <f t="shared" si="22"/>
        <v>323</v>
      </c>
      <c r="Q126" t="str">
        <f t="shared" si="23"/>
        <v>32</v>
      </c>
      <c r="R126" t="str">
        <f t="shared" si="24"/>
        <v>43</v>
      </c>
      <c r="S126" t="str">
        <f t="shared" si="25"/>
        <v>94</v>
      </c>
      <c r="T126" t="str">
        <f t="shared" si="26"/>
        <v>3</v>
      </c>
      <c r="U126">
        <f t="shared" si="27"/>
        <v>43</v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70">
        <f t="shared" si="20"/>
        <v>43</v>
      </c>
      <c r="D127" s="43">
        <v>43</v>
      </c>
      <c r="E127" s="39" t="str">
        <f t="shared" si="21"/>
        <v>Ostali prihodi za posebne namjene</v>
      </c>
      <c r="F127" s="43">
        <v>3235</v>
      </c>
      <c r="G127" s="39" t="str">
        <f t="shared" si="17"/>
        <v>Zakupnine i najamnine</v>
      </c>
      <c r="H127" s="202" t="s">
        <v>3186</v>
      </c>
      <c r="I127" s="39" t="str">
        <f t="shared" si="18"/>
        <v>PROGRAMSKO I OSTALO FINANCIRANJE JAVNIH VISOKIH UČILIŠTA – IZ EVIDENCIJSKIH PRIHODA</v>
      </c>
      <c r="J127" s="39" t="str">
        <f t="shared" si="19"/>
        <v>0942</v>
      </c>
      <c r="K127" s="73">
        <v>43000</v>
      </c>
      <c r="L127" s="73">
        <v>42000</v>
      </c>
      <c r="M127" s="73">
        <v>42000</v>
      </c>
      <c r="N127" s="243"/>
      <c r="O127" t="str">
        <f>IF(C127="","",'OPĆI DIO'!$C$1)</f>
        <v>2151 SVEUČILIŠTE U RIJECI - TEHNIČKI FAKULTET</v>
      </c>
      <c r="P127" t="str">
        <f t="shared" si="22"/>
        <v>323</v>
      </c>
      <c r="Q127" t="str">
        <f t="shared" si="23"/>
        <v>32</v>
      </c>
      <c r="R127" t="str">
        <f t="shared" si="24"/>
        <v>43</v>
      </c>
      <c r="S127" t="str">
        <f t="shared" si="25"/>
        <v>94</v>
      </c>
      <c r="T127" t="str">
        <f t="shared" si="26"/>
        <v>3</v>
      </c>
      <c r="U127">
        <f t="shared" si="27"/>
        <v>43</v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70">
        <f t="shared" si="20"/>
        <v>43</v>
      </c>
      <c r="D128" s="43">
        <v>43</v>
      </c>
      <c r="E128" s="39" t="str">
        <f t="shared" si="21"/>
        <v>Ostali prihodi za posebne namjene</v>
      </c>
      <c r="F128" s="43">
        <v>3236</v>
      </c>
      <c r="G128" s="39" t="str">
        <f t="shared" si="17"/>
        <v>Zdravstvene i veterinarske usluge</v>
      </c>
      <c r="H128" s="202" t="s">
        <v>3186</v>
      </c>
      <c r="I128" s="39" t="str">
        <f t="shared" si="18"/>
        <v>PROGRAMSKO I OSTALO FINANCIRANJE JAVNIH VISOKIH UČILIŠTA – IZ EVIDENCIJSKIH PRIHODA</v>
      </c>
      <c r="J128" s="39" t="str">
        <f t="shared" si="19"/>
        <v>0942</v>
      </c>
      <c r="K128" s="73">
        <v>3000</v>
      </c>
      <c r="L128" s="73">
        <v>3000</v>
      </c>
      <c r="M128" s="73">
        <v>3000</v>
      </c>
      <c r="N128" s="243"/>
      <c r="O128" t="str">
        <f>IF(C128="","",'OPĆI DIO'!$C$1)</f>
        <v>2151 SVEUČILIŠTE U RIJECI - TEHNIČKI FAKULTET</v>
      </c>
      <c r="P128" t="str">
        <f t="shared" si="22"/>
        <v>323</v>
      </c>
      <c r="Q128" t="str">
        <f t="shared" si="23"/>
        <v>32</v>
      </c>
      <c r="R128" t="str">
        <f t="shared" si="24"/>
        <v>43</v>
      </c>
      <c r="S128" t="str">
        <f t="shared" si="25"/>
        <v>94</v>
      </c>
      <c r="T128" t="str">
        <f t="shared" si="26"/>
        <v>3</v>
      </c>
      <c r="U128">
        <f t="shared" si="27"/>
        <v>43</v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70">
        <f t="shared" si="20"/>
        <v>43</v>
      </c>
      <c r="D129" s="43">
        <v>43</v>
      </c>
      <c r="E129" s="39" t="str">
        <f t="shared" si="21"/>
        <v>Ostali prihodi za posebne namjene</v>
      </c>
      <c r="F129" s="43">
        <v>3237</v>
      </c>
      <c r="G129" s="39" t="str">
        <f t="shared" si="17"/>
        <v>Intelektualne i osobne usluge</v>
      </c>
      <c r="H129" s="202" t="s">
        <v>3186</v>
      </c>
      <c r="I129" s="39" t="str">
        <f t="shared" si="18"/>
        <v>PROGRAMSKO I OSTALO FINANCIRANJE JAVNIH VISOKIH UČILIŠTA – IZ EVIDENCIJSKIH PRIHODA</v>
      </c>
      <c r="J129" s="39" t="str">
        <f t="shared" si="19"/>
        <v>0942</v>
      </c>
      <c r="K129" s="73">
        <v>125800</v>
      </c>
      <c r="L129" s="73">
        <v>110000</v>
      </c>
      <c r="M129" s="73">
        <v>87400</v>
      </c>
      <c r="N129" s="243"/>
      <c r="O129" t="str">
        <f>IF(C129="","",'OPĆI DIO'!$C$1)</f>
        <v>2151 SVEUČILIŠTE U RIJECI - TEHNIČKI FAKULTET</v>
      </c>
      <c r="P129" t="str">
        <f t="shared" si="22"/>
        <v>323</v>
      </c>
      <c r="Q129" t="str">
        <f t="shared" si="23"/>
        <v>32</v>
      </c>
      <c r="R129" t="str">
        <f t="shared" si="24"/>
        <v>43</v>
      </c>
      <c r="S129" t="str">
        <f t="shared" si="25"/>
        <v>94</v>
      </c>
      <c r="T129" t="str">
        <f t="shared" si="26"/>
        <v>3</v>
      </c>
      <c r="U129">
        <f t="shared" si="27"/>
        <v>43</v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70">
        <f t="shared" si="20"/>
        <v>43</v>
      </c>
      <c r="D130" s="43">
        <v>43</v>
      </c>
      <c r="E130" s="39" t="str">
        <f t="shared" si="21"/>
        <v>Ostali prihodi za posebne namjene</v>
      </c>
      <c r="F130" s="43">
        <v>3238</v>
      </c>
      <c r="G130" s="39" t="str">
        <f t="shared" si="17"/>
        <v>Računalne usluge</v>
      </c>
      <c r="H130" s="202" t="s">
        <v>3186</v>
      </c>
      <c r="I130" s="39" t="str">
        <f t="shared" si="18"/>
        <v>PROGRAMSKO I OSTALO FINANCIRANJE JAVNIH VISOKIH UČILIŠTA – IZ EVIDENCIJSKIH PRIHODA</v>
      </c>
      <c r="J130" s="39" t="str">
        <f t="shared" si="19"/>
        <v>0942</v>
      </c>
      <c r="K130" s="73">
        <v>13800</v>
      </c>
      <c r="L130" s="73">
        <v>13800</v>
      </c>
      <c r="M130" s="73">
        <v>13800</v>
      </c>
      <c r="N130" s="243"/>
      <c r="O130" t="str">
        <f>IF(C130="","",'OPĆI DIO'!$C$1)</f>
        <v>2151 SVEUČILIŠTE U RIJECI - TEHNIČKI FAKULTET</v>
      </c>
      <c r="P130" t="str">
        <f t="shared" si="22"/>
        <v>323</v>
      </c>
      <c r="Q130" t="str">
        <f t="shared" si="23"/>
        <v>32</v>
      </c>
      <c r="R130" t="str">
        <f t="shared" si="24"/>
        <v>43</v>
      </c>
      <c r="S130" t="str">
        <f t="shared" si="25"/>
        <v>94</v>
      </c>
      <c r="T130" t="str">
        <f t="shared" si="26"/>
        <v>3</v>
      </c>
      <c r="U130">
        <f t="shared" si="27"/>
        <v>43</v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70">
        <f t="shared" si="20"/>
        <v>43</v>
      </c>
      <c r="D131" s="43">
        <v>43</v>
      </c>
      <c r="E131" s="39" t="str">
        <f t="shared" si="21"/>
        <v>Ostali prihodi za posebne namjene</v>
      </c>
      <c r="F131" s="43">
        <v>3239</v>
      </c>
      <c r="G131" s="39" t="str">
        <f t="shared" ref="G131:G194" si="37">IFERROR(VLOOKUP(F131,$Y$5:$AA$129,2,FALSE),"")</f>
        <v>Ostale usluge</v>
      </c>
      <c r="H131" s="202" t="s">
        <v>3186</v>
      </c>
      <c r="I131" s="39" t="str">
        <f t="shared" ref="I131:I194" si="38">IFERROR(VLOOKUP(H131,$AE$6:$AF$356,2,FALSE),"")</f>
        <v>PROGRAMSKO I OSTALO FINANCIRANJE JAVNIH VISOKIH UČILIŠTA – IZ EVIDENCIJSKIH PRIHODA</v>
      </c>
      <c r="J131" s="39" t="str">
        <f t="shared" ref="J131:J194" si="39">IFERROR(VLOOKUP(H131,$AE$6:$AI$356,3,FALSE),"")</f>
        <v>0942</v>
      </c>
      <c r="K131" s="73">
        <v>7000</v>
      </c>
      <c r="L131" s="73">
        <v>7000</v>
      </c>
      <c r="M131" s="73">
        <v>7000</v>
      </c>
      <c r="N131" s="243"/>
      <c r="O131" t="str">
        <f>IF(C131="","",'OPĆI DIO'!$C$1)</f>
        <v>2151 SVEUČILIŠTE U RIJECI - TEHNIČKI FAKULTET</v>
      </c>
      <c r="P131" t="str">
        <f t="shared" si="22"/>
        <v>323</v>
      </c>
      <c r="Q131" t="str">
        <f t="shared" si="23"/>
        <v>32</v>
      </c>
      <c r="R131" t="str">
        <f t="shared" si="24"/>
        <v>43</v>
      </c>
      <c r="S131" t="str">
        <f t="shared" si="25"/>
        <v>94</v>
      </c>
      <c r="T131" t="str">
        <f t="shared" si="26"/>
        <v>3</v>
      </c>
      <c r="U131">
        <f t="shared" si="27"/>
        <v>43</v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70">
        <f t="shared" ref="C132:C195" si="40">IFERROR(VLOOKUP(D132,$V$6:$X$43,3,FALSE),"")</f>
        <v>43</v>
      </c>
      <c r="D132" s="43">
        <v>43</v>
      </c>
      <c r="E132" s="39" t="str">
        <f t="shared" ref="E132:E195" si="41">IFERROR(VLOOKUP(D132,$V$6:$W$43,2,FALSE),"")</f>
        <v>Ostali prihodi za posebne namjene</v>
      </c>
      <c r="F132" s="43">
        <v>3241</v>
      </c>
      <c r="G132" s="39" t="str">
        <f t="shared" si="37"/>
        <v>Naknade troškova osobama izvan radnog odnosa</v>
      </c>
      <c r="H132" s="202" t="s">
        <v>3186</v>
      </c>
      <c r="I132" s="39" t="str">
        <f t="shared" si="38"/>
        <v>PROGRAMSKO I OSTALO FINANCIRANJE JAVNIH VISOKIH UČILIŠTA – IZ EVIDENCIJSKIH PRIHODA</v>
      </c>
      <c r="J132" s="39" t="str">
        <f t="shared" si="39"/>
        <v>0942</v>
      </c>
      <c r="K132" s="73">
        <v>19000</v>
      </c>
      <c r="L132" s="73">
        <v>15000</v>
      </c>
      <c r="M132" s="73">
        <v>15000</v>
      </c>
      <c r="N132" s="243"/>
      <c r="O132" t="str">
        <f>IF(C132="","",'OPĆI DIO'!$C$1)</f>
        <v>2151 SVEUČILIŠTE U RIJECI - TEHNIČKI FAKULTET</v>
      </c>
      <c r="P132" t="str">
        <f t="shared" ref="P132:P195" si="42">LEFT(F132,3)</f>
        <v>324</v>
      </c>
      <c r="Q132" t="str">
        <f t="shared" ref="Q132:Q195" si="43">LEFT(F132,2)</f>
        <v>32</v>
      </c>
      <c r="R132" t="str">
        <f t="shared" ref="R132:R195" si="44">LEFT(C132,3)</f>
        <v>43</v>
      </c>
      <c r="S132" t="str">
        <f t="shared" ref="S132:S195" si="45">MID(J132,2,2)</f>
        <v>94</v>
      </c>
      <c r="T132" t="str">
        <f t="shared" ref="T132:T195" si="46">LEFT(F132,1)</f>
        <v>3</v>
      </c>
      <c r="U132">
        <f t="shared" ref="U132:U195" si="47">IFERROR(VLOOKUP(C132,$V$6:$X$34,3,FALSE),"")</f>
        <v>43</v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70">
        <f t="shared" si="40"/>
        <v>43</v>
      </c>
      <c r="D133" s="43">
        <v>43</v>
      </c>
      <c r="E133" s="39" t="str">
        <f t="shared" si="41"/>
        <v>Ostali prihodi za posebne namjene</v>
      </c>
      <c r="F133" s="43">
        <v>3292</v>
      </c>
      <c r="G133" s="39" t="str">
        <f t="shared" si="37"/>
        <v>Premije osiguranja</v>
      </c>
      <c r="H133" s="202" t="s">
        <v>3186</v>
      </c>
      <c r="I133" s="39" t="str">
        <f t="shared" si="38"/>
        <v>PROGRAMSKO I OSTALO FINANCIRANJE JAVNIH VISOKIH UČILIŠTA – IZ EVIDENCIJSKIH PRIHODA</v>
      </c>
      <c r="J133" s="39" t="str">
        <f t="shared" si="39"/>
        <v>0942</v>
      </c>
      <c r="K133" s="73">
        <v>1000</v>
      </c>
      <c r="L133" s="73">
        <v>1000</v>
      </c>
      <c r="M133" s="73">
        <v>1000</v>
      </c>
      <c r="N133" s="243"/>
      <c r="O133" t="str">
        <f>IF(C133="","",'OPĆI DIO'!$C$1)</f>
        <v>2151 SVEUČILIŠTE U RIJECI - TEHNIČKI FAKULTET</v>
      </c>
      <c r="P133" t="str">
        <f t="shared" si="42"/>
        <v>329</v>
      </c>
      <c r="Q133" t="str">
        <f t="shared" si="43"/>
        <v>32</v>
      </c>
      <c r="R133" t="str">
        <f t="shared" si="44"/>
        <v>43</v>
      </c>
      <c r="S133" t="str">
        <f t="shared" si="45"/>
        <v>94</v>
      </c>
      <c r="T133" t="str">
        <f t="shared" si="46"/>
        <v>3</v>
      </c>
      <c r="U133">
        <f t="shared" si="47"/>
        <v>43</v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70">
        <f t="shared" si="40"/>
        <v>43</v>
      </c>
      <c r="D134" s="43">
        <v>43</v>
      </c>
      <c r="E134" s="39" t="str">
        <f t="shared" si="41"/>
        <v>Ostali prihodi za posebne namjene</v>
      </c>
      <c r="F134" s="43">
        <v>3293</v>
      </c>
      <c r="G134" s="39" t="str">
        <f t="shared" si="37"/>
        <v>Reprezentacija</v>
      </c>
      <c r="H134" s="202" t="s">
        <v>3186</v>
      </c>
      <c r="I134" s="39" t="str">
        <f t="shared" si="38"/>
        <v>PROGRAMSKO I OSTALO FINANCIRANJE JAVNIH VISOKIH UČILIŠTA – IZ EVIDENCIJSKIH PRIHODA</v>
      </c>
      <c r="J134" s="39" t="str">
        <f t="shared" si="39"/>
        <v>0942</v>
      </c>
      <c r="K134" s="73">
        <v>26000</v>
      </c>
      <c r="L134" s="73">
        <v>14000</v>
      </c>
      <c r="M134" s="73">
        <v>14000</v>
      </c>
      <c r="N134" s="243"/>
      <c r="O134" t="str">
        <f>IF(C134="","",'OPĆI DIO'!$C$1)</f>
        <v>2151 SVEUČILIŠTE U RIJECI - TEHNIČKI FAKULTET</v>
      </c>
      <c r="P134" t="str">
        <f t="shared" si="42"/>
        <v>329</v>
      </c>
      <c r="Q134" t="str">
        <f t="shared" si="43"/>
        <v>32</v>
      </c>
      <c r="R134" t="str">
        <f t="shared" si="44"/>
        <v>43</v>
      </c>
      <c r="S134" t="str">
        <f t="shared" si="45"/>
        <v>94</v>
      </c>
      <c r="T134" t="str">
        <f t="shared" si="46"/>
        <v>3</v>
      </c>
      <c r="U134">
        <f t="shared" si="47"/>
        <v>43</v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70">
        <f t="shared" si="40"/>
        <v>43</v>
      </c>
      <c r="D135" s="43">
        <v>43</v>
      </c>
      <c r="E135" s="39" t="str">
        <f t="shared" si="41"/>
        <v>Ostali prihodi za posebne namjene</v>
      </c>
      <c r="F135" s="43">
        <v>3294</v>
      </c>
      <c r="G135" s="39" t="str">
        <f t="shared" si="37"/>
        <v>Članarine i norme</v>
      </c>
      <c r="H135" s="202" t="s">
        <v>3186</v>
      </c>
      <c r="I135" s="39" t="str">
        <f t="shared" si="38"/>
        <v>PROGRAMSKO I OSTALO FINANCIRANJE JAVNIH VISOKIH UČILIŠTA – IZ EVIDENCIJSKIH PRIHODA</v>
      </c>
      <c r="J135" s="39" t="str">
        <f t="shared" si="39"/>
        <v>0942</v>
      </c>
      <c r="K135" s="73">
        <v>1500</v>
      </c>
      <c r="L135" s="73">
        <v>1500</v>
      </c>
      <c r="M135" s="73">
        <v>1500</v>
      </c>
      <c r="N135" s="243"/>
      <c r="O135" t="str">
        <f>IF(C135="","",'OPĆI DIO'!$C$1)</f>
        <v>2151 SVEUČILIŠTE U RIJECI - TEHNIČKI FAKULTET</v>
      </c>
      <c r="P135" t="str">
        <f t="shared" si="42"/>
        <v>329</v>
      </c>
      <c r="Q135" t="str">
        <f t="shared" si="43"/>
        <v>32</v>
      </c>
      <c r="R135" t="str">
        <f t="shared" si="44"/>
        <v>43</v>
      </c>
      <c r="S135" t="str">
        <f t="shared" si="45"/>
        <v>94</v>
      </c>
      <c r="T135" t="str">
        <f t="shared" si="46"/>
        <v>3</v>
      </c>
      <c r="U135">
        <f t="shared" si="47"/>
        <v>43</v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70">
        <f t="shared" si="40"/>
        <v>43</v>
      </c>
      <c r="D136" s="43">
        <v>43</v>
      </c>
      <c r="E136" s="39" t="str">
        <f t="shared" si="41"/>
        <v>Ostali prihodi za posebne namjene</v>
      </c>
      <c r="F136" s="43">
        <v>3295</v>
      </c>
      <c r="G136" s="39" t="str">
        <f t="shared" si="37"/>
        <v>Pristojbe i naknade</v>
      </c>
      <c r="H136" s="202" t="s">
        <v>3186</v>
      </c>
      <c r="I136" s="39" t="str">
        <f t="shared" si="38"/>
        <v>PROGRAMSKO I OSTALO FINANCIRANJE JAVNIH VISOKIH UČILIŠTA – IZ EVIDENCIJSKIH PRIHODA</v>
      </c>
      <c r="J136" s="39" t="str">
        <f t="shared" si="39"/>
        <v>0942</v>
      </c>
      <c r="K136" s="73">
        <v>1300</v>
      </c>
      <c r="L136" s="73">
        <v>1300</v>
      </c>
      <c r="M136" s="73">
        <v>1300</v>
      </c>
      <c r="N136" s="243"/>
      <c r="O136" t="str">
        <f>IF(C136="","",'OPĆI DIO'!$C$1)</f>
        <v>2151 SVEUČILIŠTE U RIJECI - TEHNIČKI FAKULTET</v>
      </c>
      <c r="P136" t="str">
        <f t="shared" si="42"/>
        <v>329</v>
      </c>
      <c r="Q136" t="str">
        <f t="shared" si="43"/>
        <v>32</v>
      </c>
      <c r="R136" t="str">
        <f t="shared" si="44"/>
        <v>43</v>
      </c>
      <c r="S136" t="str">
        <f t="shared" si="45"/>
        <v>94</v>
      </c>
      <c r="T136" t="str">
        <f t="shared" si="46"/>
        <v>3</v>
      </c>
      <c r="U136">
        <f t="shared" si="47"/>
        <v>43</v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70">
        <f t="shared" si="40"/>
        <v>43</v>
      </c>
      <c r="D137" s="43">
        <v>43</v>
      </c>
      <c r="E137" s="39" t="str">
        <f t="shared" si="41"/>
        <v>Ostali prihodi za posebne namjene</v>
      </c>
      <c r="F137" s="43">
        <v>3296</v>
      </c>
      <c r="G137" s="39" t="str">
        <f t="shared" si="37"/>
        <v>Troškovi sudskih postupaka</v>
      </c>
      <c r="H137" s="202" t="s">
        <v>3186</v>
      </c>
      <c r="I137" s="39" t="str">
        <f t="shared" si="38"/>
        <v>PROGRAMSKO I OSTALO FINANCIRANJE JAVNIH VISOKIH UČILIŠTA – IZ EVIDENCIJSKIH PRIHODA</v>
      </c>
      <c r="J137" s="39" t="str">
        <f t="shared" si="39"/>
        <v>0942</v>
      </c>
      <c r="K137" s="73">
        <v>5000</v>
      </c>
      <c r="L137" s="73">
        <v>3000</v>
      </c>
      <c r="M137" s="73">
        <v>2000</v>
      </c>
      <c r="N137" s="243"/>
      <c r="O137" t="str">
        <f>IF(C137="","",'OPĆI DIO'!$C$1)</f>
        <v>2151 SVEUČILIŠTE U RIJECI - TEHNIČKI FAKULTET</v>
      </c>
      <c r="P137" t="str">
        <f t="shared" si="42"/>
        <v>329</v>
      </c>
      <c r="Q137" t="str">
        <f t="shared" si="43"/>
        <v>32</v>
      </c>
      <c r="R137" t="str">
        <f t="shared" si="44"/>
        <v>43</v>
      </c>
      <c r="S137" t="str">
        <f t="shared" si="45"/>
        <v>94</v>
      </c>
      <c r="T137" t="str">
        <f t="shared" si="46"/>
        <v>3</v>
      </c>
      <c r="U137">
        <f t="shared" si="47"/>
        <v>43</v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70">
        <f t="shared" si="40"/>
        <v>43</v>
      </c>
      <c r="D138" s="43">
        <v>43</v>
      </c>
      <c r="E138" s="39" t="str">
        <f t="shared" si="41"/>
        <v>Ostali prihodi za posebne namjene</v>
      </c>
      <c r="F138" s="43">
        <v>3299</v>
      </c>
      <c r="G138" s="39" t="str">
        <f t="shared" si="37"/>
        <v>Ostali nespomenuti rashodi poslovanja</v>
      </c>
      <c r="H138" s="202" t="s">
        <v>3186</v>
      </c>
      <c r="I138" s="39" t="str">
        <f t="shared" si="38"/>
        <v>PROGRAMSKO I OSTALO FINANCIRANJE JAVNIH VISOKIH UČILIŠTA – IZ EVIDENCIJSKIH PRIHODA</v>
      </c>
      <c r="J138" s="39" t="str">
        <f t="shared" si="39"/>
        <v>0942</v>
      </c>
      <c r="K138" s="73">
        <v>13000</v>
      </c>
      <c r="L138" s="73">
        <v>13000</v>
      </c>
      <c r="M138" s="73">
        <v>12600</v>
      </c>
      <c r="N138" s="243"/>
      <c r="O138" t="str">
        <f>IF(C138="","",'OPĆI DIO'!$C$1)</f>
        <v>2151 SVEUČILIŠTE U RIJECI - TEHNIČKI FAKULTET</v>
      </c>
      <c r="P138" t="str">
        <f t="shared" si="42"/>
        <v>329</v>
      </c>
      <c r="Q138" t="str">
        <f t="shared" si="43"/>
        <v>32</v>
      </c>
      <c r="R138" t="str">
        <f t="shared" si="44"/>
        <v>43</v>
      </c>
      <c r="S138" t="str">
        <f t="shared" si="45"/>
        <v>94</v>
      </c>
      <c r="T138" t="str">
        <f t="shared" si="46"/>
        <v>3</v>
      </c>
      <c r="U138">
        <f t="shared" si="47"/>
        <v>43</v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70">
        <f t="shared" si="40"/>
        <v>43</v>
      </c>
      <c r="D139" s="43">
        <v>43</v>
      </c>
      <c r="E139" s="39" t="str">
        <f t="shared" si="41"/>
        <v>Ostali prihodi za posebne namjene</v>
      </c>
      <c r="F139" s="43">
        <v>3431</v>
      </c>
      <c r="G139" s="39" t="str">
        <f t="shared" si="37"/>
        <v>Bankarske usluge i usluge platnog prometa</v>
      </c>
      <c r="H139" s="202" t="s">
        <v>3186</v>
      </c>
      <c r="I139" s="39" t="str">
        <f t="shared" si="38"/>
        <v>PROGRAMSKO I OSTALO FINANCIRANJE JAVNIH VISOKIH UČILIŠTA – IZ EVIDENCIJSKIH PRIHODA</v>
      </c>
      <c r="J139" s="39" t="str">
        <f t="shared" si="39"/>
        <v>0942</v>
      </c>
      <c r="K139" s="73">
        <v>2500</v>
      </c>
      <c r="L139" s="73">
        <v>2500</v>
      </c>
      <c r="M139" s="73">
        <v>2500</v>
      </c>
      <c r="N139" s="243"/>
      <c r="O139" t="str">
        <f>IF(C139="","",'OPĆI DIO'!$C$1)</f>
        <v>2151 SVEUČILIŠTE U RIJECI - TEHNIČKI FAKULTET</v>
      </c>
      <c r="P139" t="str">
        <f t="shared" si="42"/>
        <v>343</v>
      </c>
      <c r="Q139" t="str">
        <f t="shared" si="43"/>
        <v>34</v>
      </c>
      <c r="R139" t="str">
        <f t="shared" si="44"/>
        <v>43</v>
      </c>
      <c r="S139" t="str">
        <f t="shared" si="45"/>
        <v>94</v>
      </c>
      <c r="T139" t="str">
        <f t="shared" si="46"/>
        <v>3</v>
      </c>
      <c r="U139">
        <f t="shared" si="47"/>
        <v>43</v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70">
        <f t="shared" si="40"/>
        <v>43</v>
      </c>
      <c r="D140" s="43">
        <v>43</v>
      </c>
      <c r="E140" s="39" t="str">
        <f t="shared" si="41"/>
        <v>Ostali prihodi za posebne namjene</v>
      </c>
      <c r="F140" s="43">
        <v>3432</v>
      </c>
      <c r="G140" s="39" t="str">
        <f t="shared" si="37"/>
        <v>Negativne tečajne razlike i razlike zbog primjene valutne kl</v>
      </c>
      <c r="H140" s="202" t="s">
        <v>3186</v>
      </c>
      <c r="I140" s="39" t="str">
        <f t="shared" si="38"/>
        <v>PROGRAMSKO I OSTALO FINANCIRANJE JAVNIH VISOKIH UČILIŠTA – IZ EVIDENCIJSKIH PRIHODA</v>
      </c>
      <c r="J140" s="39" t="str">
        <f t="shared" si="39"/>
        <v>0942</v>
      </c>
      <c r="K140" s="73">
        <v>100</v>
      </c>
      <c r="L140" s="73">
        <v>100</v>
      </c>
      <c r="M140" s="73">
        <v>100</v>
      </c>
      <c r="N140" s="243"/>
      <c r="O140" t="str">
        <f>IF(C140="","",'OPĆI DIO'!$C$1)</f>
        <v>2151 SVEUČILIŠTE U RIJECI - TEHNIČKI FAKULTET</v>
      </c>
      <c r="P140" t="str">
        <f t="shared" si="42"/>
        <v>343</v>
      </c>
      <c r="Q140" t="str">
        <f t="shared" si="43"/>
        <v>34</v>
      </c>
      <c r="R140" t="str">
        <f t="shared" si="44"/>
        <v>43</v>
      </c>
      <c r="S140" t="str">
        <f t="shared" si="45"/>
        <v>94</v>
      </c>
      <c r="T140" t="str">
        <f t="shared" si="46"/>
        <v>3</v>
      </c>
      <c r="U140">
        <f t="shared" si="47"/>
        <v>43</v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70">
        <f t="shared" si="40"/>
        <v>43</v>
      </c>
      <c r="D141" s="43">
        <v>43</v>
      </c>
      <c r="E141" s="39" t="str">
        <f t="shared" si="41"/>
        <v>Ostali prihodi za posebne namjene</v>
      </c>
      <c r="F141" s="43">
        <v>3433</v>
      </c>
      <c r="G141" s="39" t="str">
        <f t="shared" si="37"/>
        <v>Zatezne kamate</v>
      </c>
      <c r="H141" s="202" t="s">
        <v>3186</v>
      </c>
      <c r="I141" s="39" t="str">
        <f t="shared" si="38"/>
        <v>PROGRAMSKO I OSTALO FINANCIRANJE JAVNIH VISOKIH UČILIŠTA – IZ EVIDENCIJSKIH PRIHODA</v>
      </c>
      <c r="J141" s="39" t="str">
        <f t="shared" si="39"/>
        <v>0942</v>
      </c>
      <c r="K141" s="73">
        <v>1400</v>
      </c>
      <c r="L141" s="73">
        <v>1000</v>
      </c>
      <c r="M141" s="73">
        <v>1000</v>
      </c>
      <c r="N141" s="243"/>
      <c r="O141" t="str">
        <f>IF(C141="","",'OPĆI DIO'!$C$1)</f>
        <v>2151 SVEUČILIŠTE U RIJECI - TEHNIČKI FAKULTET</v>
      </c>
      <c r="P141" t="str">
        <f t="shared" si="42"/>
        <v>343</v>
      </c>
      <c r="Q141" t="str">
        <f t="shared" si="43"/>
        <v>34</v>
      </c>
      <c r="R141" t="str">
        <f t="shared" si="44"/>
        <v>43</v>
      </c>
      <c r="S141" t="str">
        <f t="shared" si="45"/>
        <v>94</v>
      </c>
      <c r="T141" t="str">
        <f t="shared" si="46"/>
        <v>3</v>
      </c>
      <c r="U141">
        <f t="shared" si="47"/>
        <v>43</v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70">
        <f t="shared" si="40"/>
        <v>43</v>
      </c>
      <c r="D142" s="43">
        <v>43</v>
      </c>
      <c r="E142" s="39" t="str">
        <f t="shared" si="41"/>
        <v>Ostali prihodi za posebne namjene</v>
      </c>
      <c r="F142" s="43">
        <v>3691</v>
      </c>
      <c r="G142" s="39" t="str">
        <f t="shared" si="37"/>
        <v>Tekući prijenosi između proračunskih korisnika istog proraču</v>
      </c>
      <c r="H142" s="202" t="s">
        <v>3186</v>
      </c>
      <c r="I142" s="39" t="str">
        <f t="shared" si="38"/>
        <v>PROGRAMSKO I OSTALO FINANCIRANJE JAVNIH VISOKIH UČILIŠTA – IZ EVIDENCIJSKIH PRIHODA</v>
      </c>
      <c r="J142" s="39" t="str">
        <f t="shared" si="39"/>
        <v>0942</v>
      </c>
      <c r="K142" s="73">
        <v>15000</v>
      </c>
      <c r="L142" s="73">
        <v>15300</v>
      </c>
      <c r="M142" s="73">
        <v>15300</v>
      </c>
      <c r="N142" s="243" t="s">
        <v>3203</v>
      </c>
      <c r="O142" t="str">
        <f>IF(C142="","",'OPĆI DIO'!$C$1)</f>
        <v>2151 SVEUČILIŠTE U RIJECI - TEHNIČKI FAKULTET</v>
      </c>
      <c r="P142" t="str">
        <f t="shared" si="42"/>
        <v>369</v>
      </c>
      <c r="Q142" t="str">
        <f t="shared" si="43"/>
        <v>36</v>
      </c>
      <c r="R142" t="str">
        <f t="shared" si="44"/>
        <v>43</v>
      </c>
      <c r="S142" t="str">
        <f t="shared" si="45"/>
        <v>94</v>
      </c>
      <c r="T142" t="str">
        <f t="shared" si="46"/>
        <v>3</v>
      </c>
      <c r="U142">
        <f t="shared" si="47"/>
        <v>43</v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70">
        <f t="shared" si="40"/>
        <v>43</v>
      </c>
      <c r="D143" s="43">
        <v>43</v>
      </c>
      <c r="E143" s="39" t="str">
        <f t="shared" si="41"/>
        <v>Ostali prihodi za posebne namjene</v>
      </c>
      <c r="F143" s="43">
        <v>4221</v>
      </c>
      <c r="G143" s="39" t="str">
        <f t="shared" si="37"/>
        <v>Uredska oprema i namještaj</v>
      </c>
      <c r="H143" s="202" t="s">
        <v>3186</v>
      </c>
      <c r="I143" s="39" t="str">
        <f t="shared" si="38"/>
        <v>PROGRAMSKO I OSTALO FINANCIRANJE JAVNIH VISOKIH UČILIŠTA – IZ EVIDENCIJSKIH PRIHODA</v>
      </c>
      <c r="J143" s="39" t="str">
        <f t="shared" si="39"/>
        <v>0942</v>
      </c>
      <c r="K143" s="73">
        <v>100100</v>
      </c>
      <c r="L143" s="73">
        <v>55000</v>
      </c>
      <c r="M143" s="73">
        <v>50000</v>
      </c>
      <c r="N143" s="243"/>
      <c r="O143" t="str">
        <f>IF(C143="","",'OPĆI DIO'!$C$1)</f>
        <v>2151 SVEUČILIŠTE U RIJECI - TEHNIČKI FAKULTET</v>
      </c>
      <c r="P143" t="str">
        <f t="shared" si="42"/>
        <v>422</v>
      </c>
      <c r="Q143" t="str">
        <f t="shared" si="43"/>
        <v>42</v>
      </c>
      <c r="R143" t="str">
        <f t="shared" si="44"/>
        <v>43</v>
      </c>
      <c r="S143" t="str">
        <f t="shared" si="45"/>
        <v>94</v>
      </c>
      <c r="T143" t="str">
        <f t="shared" si="46"/>
        <v>4</v>
      </c>
      <c r="U143">
        <f t="shared" si="47"/>
        <v>43</v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70">
        <f t="shared" si="40"/>
        <v>43</v>
      </c>
      <c r="D144" s="43">
        <v>43</v>
      </c>
      <c r="E144" s="39" t="str">
        <f t="shared" si="41"/>
        <v>Ostali prihodi za posebne namjene</v>
      </c>
      <c r="F144" s="43">
        <v>4222</v>
      </c>
      <c r="G144" s="39" t="str">
        <f t="shared" si="37"/>
        <v>Komunikacijska oprema</v>
      </c>
      <c r="H144" s="202" t="s">
        <v>3186</v>
      </c>
      <c r="I144" s="39" t="str">
        <f t="shared" si="38"/>
        <v>PROGRAMSKO I OSTALO FINANCIRANJE JAVNIH VISOKIH UČILIŠTA – IZ EVIDENCIJSKIH PRIHODA</v>
      </c>
      <c r="J144" s="39" t="str">
        <f t="shared" si="39"/>
        <v>0942</v>
      </c>
      <c r="K144" s="73">
        <v>2500</v>
      </c>
      <c r="L144" s="73">
        <v>2000</v>
      </c>
      <c r="M144" s="73">
        <v>1000</v>
      </c>
      <c r="N144" s="243"/>
      <c r="O144" t="str">
        <f>IF(C144="","",'OPĆI DIO'!$C$1)</f>
        <v>2151 SVEUČILIŠTE U RIJECI - TEHNIČKI FAKULTET</v>
      </c>
      <c r="P144" t="str">
        <f t="shared" si="42"/>
        <v>422</v>
      </c>
      <c r="Q144" t="str">
        <f t="shared" si="43"/>
        <v>42</v>
      </c>
      <c r="R144" t="str">
        <f t="shared" si="44"/>
        <v>43</v>
      </c>
      <c r="S144" t="str">
        <f t="shared" si="45"/>
        <v>94</v>
      </c>
      <c r="T144" t="str">
        <f t="shared" si="46"/>
        <v>4</v>
      </c>
      <c r="U144">
        <f t="shared" si="47"/>
        <v>43</v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70">
        <f t="shared" si="40"/>
        <v>43</v>
      </c>
      <c r="D145" s="43">
        <v>43</v>
      </c>
      <c r="E145" s="39" t="str">
        <f t="shared" si="41"/>
        <v>Ostali prihodi za posebne namjene</v>
      </c>
      <c r="F145" s="43">
        <v>4223</v>
      </c>
      <c r="G145" s="39" t="str">
        <f t="shared" si="37"/>
        <v>Oprema za održavanje i zaštitu</v>
      </c>
      <c r="H145" s="202" t="s">
        <v>3186</v>
      </c>
      <c r="I145" s="39" t="str">
        <f t="shared" si="38"/>
        <v>PROGRAMSKO I OSTALO FINANCIRANJE JAVNIH VISOKIH UČILIŠTA – IZ EVIDENCIJSKIH PRIHODA</v>
      </c>
      <c r="J145" s="39" t="str">
        <f t="shared" si="39"/>
        <v>0942</v>
      </c>
      <c r="K145" s="73">
        <v>2500</v>
      </c>
      <c r="L145" s="73">
        <v>2500</v>
      </c>
      <c r="M145" s="73">
        <v>2500</v>
      </c>
      <c r="N145" s="243"/>
      <c r="O145" t="str">
        <f>IF(C145="","",'OPĆI DIO'!$C$1)</f>
        <v>2151 SVEUČILIŠTE U RIJECI - TEHNIČKI FAKULTET</v>
      </c>
      <c r="P145" t="str">
        <f t="shared" si="42"/>
        <v>422</v>
      </c>
      <c r="Q145" t="str">
        <f t="shared" si="43"/>
        <v>42</v>
      </c>
      <c r="R145" t="str">
        <f t="shared" si="44"/>
        <v>43</v>
      </c>
      <c r="S145" t="str">
        <f t="shared" si="45"/>
        <v>94</v>
      </c>
      <c r="T145" t="str">
        <f t="shared" si="46"/>
        <v>4</v>
      </c>
      <c r="U145">
        <f t="shared" si="47"/>
        <v>43</v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70">
        <f t="shared" si="40"/>
        <v>43</v>
      </c>
      <c r="D146" s="43">
        <v>43</v>
      </c>
      <c r="E146" s="39" t="str">
        <f t="shared" si="41"/>
        <v>Ostali prihodi za posebne namjene</v>
      </c>
      <c r="F146" s="43">
        <v>4224</v>
      </c>
      <c r="G146" s="39" t="str">
        <f t="shared" si="37"/>
        <v>Medicinska i laboratorijska oprema</v>
      </c>
      <c r="H146" s="202" t="s">
        <v>3186</v>
      </c>
      <c r="I146" s="39" t="str">
        <f t="shared" si="38"/>
        <v>PROGRAMSKO I OSTALO FINANCIRANJE JAVNIH VISOKIH UČILIŠTA – IZ EVIDENCIJSKIH PRIHODA</v>
      </c>
      <c r="J146" s="39" t="str">
        <f t="shared" si="39"/>
        <v>0942</v>
      </c>
      <c r="K146" s="73">
        <v>125000</v>
      </c>
      <c r="L146" s="73">
        <v>70000</v>
      </c>
      <c r="M146" s="73">
        <v>48000</v>
      </c>
      <c r="N146" s="243"/>
      <c r="O146" t="str">
        <f>IF(C146="","",'OPĆI DIO'!$C$1)</f>
        <v>2151 SVEUČILIŠTE U RIJECI - TEHNIČKI FAKULTET</v>
      </c>
      <c r="P146" t="str">
        <f t="shared" si="42"/>
        <v>422</v>
      </c>
      <c r="Q146" t="str">
        <f t="shared" si="43"/>
        <v>42</v>
      </c>
      <c r="R146" t="str">
        <f t="shared" si="44"/>
        <v>43</v>
      </c>
      <c r="S146" t="str">
        <f t="shared" si="45"/>
        <v>94</v>
      </c>
      <c r="T146" t="str">
        <f t="shared" si="46"/>
        <v>4</v>
      </c>
      <c r="U146">
        <f t="shared" si="47"/>
        <v>43</v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70">
        <f t="shared" si="40"/>
        <v>43</v>
      </c>
      <c r="D147" s="43">
        <v>43</v>
      </c>
      <c r="E147" s="39" t="str">
        <f t="shared" si="41"/>
        <v>Ostali prihodi za posebne namjene</v>
      </c>
      <c r="F147" s="43">
        <v>4227</v>
      </c>
      <c r="G147" s="39" t="str">
        <f t="shared" si="37"/>
        <v>Uređaji, strojevi i oprema za ostale namjene</v>
      </c>
      <c r="H147" s="202" t="s">
        <v>3186</v>
      </c>
      <c r="I147" s="39" t="str">
        <f t="shared" si="38"/>
        <v>PROGRAMSKO I OSTALO FINANCIRANJE JAVNIH VISOKIH UČILIŠTA – IZ EVIDENCIJSKIH PRIHODA</v>
      </c>
      <c r="J147" s="39" t="str">
        <f t="shared" si="39"/>
        <v>0942</v>
      </c>
      <c r="K147" s="73">
        <v>6000</v>
      </c>
      <c r="L147" s="73">
        <v>5000</v>
      </c>
      <c r="M147" s="73">
        <v>2000</v>
      </c>
      <c r="N147" s="243"/>
      <c r="O147" t="str">
        <f>IF(C147="","",'OPĆI DIO'!$C$1)</f>
        <v>2151 SVEUČILIŠTE U RIJECI - TEHNIČKI FAKULTET</v>
      </c>
      <c r="P147" t="str">
        <f t="shared" si="42"/>
        <v>422</v>
      </c>
      <c r="Q147" t="str">
        <f t="shared" si="43"/>
        <v>42</v>
      </c>
      <c r="R147" t="str">
        <f t="shared" si="44"/>
        <v>43</v>
      </c>
      <c r="S147" t="str">
        <f t="shared" si="45"/>
        <v>94</v>
      </c>
      <c r="T147" t="str">
        <f t="shared" si="46"/>
        <v>4</v>
      </c>
      <c r="U147">
        <f t="shared" si="47"/>
        <v>43</v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70">
        <f t="shared" si="40"/>
        <v>43</v>
      </c>
      <c r="D148" s="43">
        <v>43</v>
      </c>
      <c r="E148" s="39" t="str">
        <f t="shared" si="41"/>
        <v>Ostali prihodi za posebne namjene</v>
      </c>
      <c r="F148" s="43">
        <v>4241</v>
      </c>
      <c r="G148" s="39" t="str">
        <f t="shared" si="37"/>
        <v>Knjige</v>
      </c>
      <c r="H148" s="202" t="s">
        <v>3186</v>
      </c>
      <c r="I148" s="39" t="str">
        <f t="shared" si="38"/>
        <v>PROGRAMSKO I OSTALO FINANCIRANJE JAVNIH VISOKIH UČILIŠTA – IZ EVIDENCIJSKIH PRIHODA</v>
      </c>
      <c r="J148" s="39" t="str">
        <f t="shared" si="39"/>
        <v>0942</v>
      </c>
      <c r="K148" s="73">
        <v>3000</v>
      </c>
      <c r="L148" s="73">
        <v>2000</v>
      </c>
      <c r="M148" s="73">
        <v>2000</v>
      </c>
      <c r="N148" s="243"/>
      <c r="O148" t="str">
        <f>IF(C148="","",'OPĆI DIO'!$C$1)</f>
        <v>2151 SVEUČILIŠTE U RIJECI - TEHNIČKI FAKULTET</v>
      </c>
      <c r="P148" t="str">
        <f t="shared" si="42"/>
        <v>424</v>
      </c>
      <c r="Q148" t="str">
        <f t="shared" si="43"/>
        <v>42</v>
      </c>
      <c r="R148" t="str">
        <f t="shared" si="44"/>
        <v>43</v>
      </c>
      <c r="S148" t="str">
        <f t="shared" si="45"/>
        <v>94</v>
      </c>
      <c r="T148" t="str">
        <f t="shared" si="46"/>
        <v>4</v>
      </c>
      <c r="U148">
        <f t="shared" si="47"/>
        <v>43</v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70">
        <f t="shared" si="40"/>
        <v>43</v>
      </c>
      <c r="D149" s="43">
        <v>43</v>
      </c>
      <c r="E149" s="39" t="str">
        <f t="shared" si="41"/>
        <v>Ostali prihodi za posebne namjene</v>
      </c>
      <c r="F149" s="43">
        <v>4262</v>
      </c>
      <c r="G149" s="39" t="str">
        <f t="shared" si="37"/>
        <v>Ulaganja u računalne programe</v>
      </c>
      <c r="H149" s="202" t="s">
        <v>3186</v>
      </c>
      <c r="I149" s="39" t="str">
        <f t="shared" si="38"/>
        <v>PROGRAMSKO I OSTALO FINANCIRANJE JAVNIH VISOKIH UČILIŠTA – IZ EVIDENCIJSKIH PRIHODA</v>
      </c>
      <c r="J149" s="39" t="str">
        <f t="shared" si="39"/>
        <v>0942</v>
      </c>
      <c r="K149" s="73">
        <v>10000</v>
      </c>
      <c r="L149" s="73">
        <v>10000</v>
      </c>
      <c r="M149" s="73">
        <v>10000</v>
      </c>
      <c r="N149" s="243"/>
      <c r="O149" t="str">
        <f>IF(C149="","",'OPĆI DIO'!$C$1)</f>
        <v>2151 SVEUČILIŠTE U RIJECI - TEHNIČKI FAKULTET</v>
      </c>
      <c r="P149" t="str">
        <f t="shared" si="42"/>
        <v>426</v>
      </c>
      <c r="Q149" t="str">
        <f t="shared" si="43"/>
        <v>42</v>
      </c>
      <c r="R149" t="str">
        <f t="shared" si="44"/>
        <v>43</v>
      </c>
      <c r="S149" t="str">
        <f t="shared" si="45"/>
        <v>94</v>
      </c>
      <c r="T149" t="str">
        <f t="shared" si="46"/>
        <v>4</v>
      </c>
      <c r="U149">
        <f t="shared" si="47"/>
        <v>43</v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0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3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70">
        <f t="shared" si="40"/>
        <v>50</v>
      </c>
      <c r="D151" s="43">
        <v>5043</v>
      </c>
      <c r="E151" s="39" t="str">
        <f t="shared" si="41"/>
        <v>5043 Pomoći iz državnog proračuna kroz ostale prihode za posebne namjene</v>
      </c>
      <c r="F151" s="43">
        <v>3211</v>
      </c>
      <c r="G151" s="39" t="str">
        <f t="shared" si="37"/>
        <v>Službena putovanja</v>
      </c>
      <c r="H151" s="74" t="s">
        <v>3186</v>
      </c>
      <c r="I151" s="39" t="str">
        <f t="shared" si="38"/>
        <v>PROGRAMSKO I OSTALO FINANCIRANJE JAVNIH VISOKIH UČILIŠTA – IZ EVIDENCIJSKIH PRIHODA</v>
      </c>
      <c r="J151" s="39" t="str">
        <f t="shared" si="39"/>
        <v>0942</v>
      </c>
      <c r="K151" s="73">
        <v>2000</v>
      </c>
      <c r="L151" s="73">
        <v>2000</v>
      </c>
      <c r="M151" s="73">
        <v>2000</v>
      </c>
      <c r="N151" s="243"/>
      <c r="O151" t="str">
        <f>IF(C151="","",'OPĆI DIO'!$C$1)</f>
        <v>2151 SVEUČILIŠTE U RIJECI - TEHNIČKI FAKULTET</v>
      </c>
      <c r="P151" t="str">
        <f t="shared" si="42"/>
        <v>321</v>
      </c>
      <c r="Q151" t="str">
        <f t="shared" si="43"/>
        <v>32</v>
      </c>
      <c r="R151" t="str">
        <f t="shared" si="44"/>
        <v>50</v>
      </c>
      <c r="S151" t="str">
        <f t="shared" si="45"/>
        <v>94</v>
      </c>
      <c r="T151" t="str">
        <f t="shared" si="46"/>
        <v>3</v>
      </c>
      <c r="U151" t="str">
        <f t="shared" si="47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70">
        <f t="shared" si="40"/>
        <v>50</v>
      </c>
      <c r="D152" s="43">
        <v>5043</v>
      </c>
      <c r="E152" s="39" t="str">
        <f t="shared" si="41"/>
        <v>5043 Pomoći iz državnog proračuna kroz ostale prihode za posebne namjene</v>
      </c>
      <c r="F152" s="43">
        <v>3222</v>
      </c>
      <c r="G152" s="39" t="str">
        <f t="shared" si="37"/>
        <v>Materijal i sirovine</v>
      </c>
      <c r="H152" s="74" t="s">
        <v>3186</v>
      </c>
      <c r="I152" s="39" t="str">
        <f t="shared" si="38"/>
        <v>PROGRAMSKO I OSTALO FINANCIRANJE JAVNIH VISOKIH UČILIŠTA – IZ EVIDENCIJSKIH PRIHODA</v>
      </c>
      <c r="J152" s="39" t="str">
        <f t="shared" si="39"/>
        <v>0942</v>
      </c>
      <c r="K152" s="73">
        <v>5000</v>
      </c>
      <c r="L152" s="73">
        <v>5000</v>
      </c>
      <c r="M152" s="73">
        <v>5000</v>
      </c>
      <c r="N152" s="243"/>
      <c r="O152" t="str">
        <f>IF(C152="","",'OPĆI DIO'!$C$1)</f>
        <v>2151 SVEUČILIŠTE U RIJECI - TEHNIČKI FAKULTET</v>
      </c>
      <c r="P152" t="str">
        <f t="shared" si="42"/>
        <v>322</v>
      </c>
      <c r="Q152" t="str">
        <f t="shared" si="43"/>
        <v>32</v>
      </c>
      <c r="R152" t="str">
        <f t="shared" si="44"/>
        <v>50</v>
      </c>
      <c r="S152" t="str">
        <f t="shared" si="45"/>
        <v>94</v>
      </c>
      <c r="T152" t="str">
        <f t="shared" si="46"/>
        <v>3</v>
      </c>
      <c r="U152" t="str">
        <f t="shared" si="47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70">
        <f t="shared" si="40"/>
        <v>50</v>
      </c>
      <c r="D153" s="43">
        <v>5043</v>
      </c>
      <c r="E153" s="39" t="str">
        <f t="shared" si="41"/>
        <v>5043 Pomoći iz državnog proračuna kroz ostale prihode za posebne namjene</v>
      </c>
      <c r="F153" s="43">
        <v>3241</v>
      </c>
      <c r="G153" s="39" t="str">
        <f t="shared" si="37"/>
        <v>Naknade troškova osobama izvan radnog odnosa</v>
      </c>
      <c r="H153" s="74" t="s">
        <v>3186</v>
      </c>
      <c r="I153" s="39" t="str">
        <f t="shared" si="38"/>
        <v>PROGRAMSKO I OSTALO FINANCIRANJE JAVNIH VISOKIH UČILIŠTA – IZ EVIDENCIJSKIH PRIHODA</v>
      </c>
      <c r="J153" s="39" t="str">
        <f t="shared" si="39"/>
        <v>0942</v>
      </c>
      <c r="K153" s="73">
        <v>1300</v>
      </c>
      <c r="L153" s="73">
        <v>1300</v>
      </c>
      <c r="M153" s="73">
        <v>1300</v>
      </c>
      <c r="N153" s="243"/>
      <c r="O153" t="str">
        <f>IF(C153="","",'OPĆI DIO'!$C$1)</f>
        <v>2151 SVEUČILIŠTE U RIJECI - TEHNIČKI FAKULTET</v>
      </c>
      <c r="P153" t="str">
        <f t="shared" si="42"/>
        <v>324</v>
      </c>
      <c r="Q153" t="str">
        <f t="shared" si="43"/>
        <v>32</v>
      </c>
      <c r="R153" t="str">
        <f t="shared" si="44"/>
        <v>50</v>
      </c>
      <c r="S153" t="str">
        <f t="shared" si="45"/>
        <v>94</v>
      </c>
      <c r="T153" t="str">
        <f t="shared" si="46"/>
        <v>3</v>
      </c>
      <c r="U153" t="str">
        <f t="shared" si="47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70">
        <f t="shared" si="40"/>
        <v>50</v>
      </c>
      <c r="D154" s="43">
        <v>5043</v>
      </c>
      <c r="E154" s="39" t="str">
        <f t="shared" si="41"/>
        <v>5043 Pomoći iz državnog proračuna kroz ostale prihode za posebne namjene</v>
      </c>
      <c r="F154" s="43">
        <v>3299</v>
      </c>
      <c r="G154" s="39" t="str">
        <f t="shared" si="37"/>
        <v>Ostali nespomenuti rashodi poslovanja</v>
      </c>
      <c r="H154" s="74" t="s">
        <v>3186</v>
      </c>
      <c r="I154" s="39" t="str">
        <f t="shared" si="38"/>
        <v>PROGRAMSKO I OSTALO FINANCIRANJE JAVNIH VISOKIH UČILIŠTA – IZ EVIDENCIJSKIH PRIHODA</v>
      </c>
      <c r="J154" s="39" t="str">
        <f t="shared" si="39"/>
        <v>0942</v>
      </c>
      <c r="K154" s="73">
        <v>2000</v>
      </c>
      <c r="L154" s="73">
        <v>2000</v>
      </c>
      <c r="M154" s="73">
        <v>2000</v>
      </c>
      <c r="N154" s="243"/>
      <c r="O154" t="str">
        <f>IF(C154="","",'OPĆI DIO'!$C$1)</f>
        <v>2151 SVEUČILIŠTE U RIJECI - TEHNIČKI FAKULTET</v>
      </c>
      <c r="P154" t="str">
        <f t="shared" si="42"/>
        <v>329</v>
      </c>
      <c r="Q154" t="str">
        <f t="shared" si="43"/>
        <v>32</v>
      </c>
      <c r="R154" t="str">
        <f t="shared" si="44"/>
        <v>50</v>
      </c>
      <c r="S154" t="str">
        <f t="shared" si="45"/>
        <v>94</v>
      </c>
      <c r="T154" t="str">
        <f t="shared" si="46"/>
        <v>3</v>
      </c>
      <c r="U154" t="str">
        <f t="shared" si="47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0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3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70">
        <f t="shared" si="40"/>
        <v>50</v>
      </c>
      <c r="D156" s="43">
        <v>5011</v>
      </c>
      <c r="E156" s="39" t="str">
        <f t="shared" si="41"/>
        <v>5011 Pomoći iz državnog proračuna kroz opće prihode i primitke</v>
      </c>
      <c r="F156" s="43">
        <v>3111</v>
      </c>
      <c r="G156" s="39" t="str">
        <f t="shared" si="37"/>
        <v>Plaće za redovan rad</v>
      </c>
      <c r="H156" s="74" t="s">
        <v>3186</v>
      </c>
      <c r="I156" s="39" t="str">
        <f t="shared" si="38"/>
        <v>PROGRAMSKO I OSTALO FINANCIRANJE JAVNIH VISOKIH UČILIŠTA – IZ EVIDENCIJSKIH PRIHODA</v>
      </c>
      <c r="J156" s="39" t="str">
        <f t="shared" si="39"/>
        <v>0942</v>
      </c>
      <c r="K156" s="73">
        <v>120455</v>
      </c>
      <c r="L156" s="73">
        <v>75000</v>
      </c>
      <c r="M156" s="73">
        <v>75000</v>
      </c>
      <c r="N156" s="243"/>
      <c r="O156" t="str">
        <f>IF(C156="","",'OPĆI DIO'!$C$1)</f>
        <v>2151 SVEUČILIŠTE U RIJECI - TEHNIČKI FAKULTET</v>
      </c>
      <c r="P156" t="str">
        <f t="shared" si="42"/>
        <v>311</v>
      </c>
      <c r="Q156" t="str">
        <f t="shared" si="43"/>
        <v>31</v>
      </c>
      <c r="R156" t="str">
        <f t="shared" si="44"/>
        <v>50</v>
      </c>
      <c r="S156" t="str">
        <f t="shared" si="45"/>
        <v>94</v>
      </c>
      <c r="T156" t="str">
        <f t="shared" si="46"/>
        <v>3</v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70">
        <f t="shared" si="40"/>
        <v>50</v>
      </c>
      <c r="D157" s="43">
        <v>5011</v>
      </c>
      <c r="E157" s="39" t="str">
        <f t="shared" si="41"/>
        <v>5011 Pomoći iz državnog proračuna kroz opće prihode i primitke</v>
      </c>
      <c r="F157" s="43">
        <v>3121</v>
      </c>
      <c r="G157" s="39" t="str">
        <f t="shared" si="37"/>
        <v>Ostali rashodi za zaposlene</v>
      </c>
      <c r="H157" s="74" t="s">
        <v>3186</v>
      </c>
      <c r="I157" s="39" t="str">
        <f t="shared" si="38"/>
        <v>PROGRAMSKO I OSTALO FINANCIRANJE JAVNIH VISOKIH UČILIŠTA – IZ EVIDENCIJSKIH PRIHODA</v>
      </c>
      <c r="J157" s="39" t="str">
        <f t="shared" si="39"/>
        <v>0942</v>
      </c>
      <c r="K157" s="73">
        <v>3500</v>
      </c>
      <c r="L157" s="73">
        <v>2700</v>
      </c>
      <c r="M157" s="73">
        <v>2700</v>
      </c>
      <c r="N157" s="243"/>
      <c r="O157" t="str">
        <f>IF(C157="","",'OPĆI DIO'!$C$1)</f>
        <v>2151 SVEUČILIŠTE U RIJECI - TEHNIČKI FAKULTET</v>
      </c>
      <c r="P157" t="str">
        <f t="shared" si="42"/>
        <v>312</v>
      </c>
      <c r="Q157" t="str">
        <f t="shared" si="43"/>
        <v>31</v>
      </c>
      <c r="R157" t="str">
        <f t="shared" si="44"/>
        <v>50</v>
      </c>
      <c r="S157" t="str">
        <f t="shared" si="45"/>
        <v>94</v>
      </c>
      <c r="T157" t="str">
        <f t="shared" si="46"/>
        <v>3</v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70">
        <f t="shared" si="40"/>
        <v>50</v>
      </c>
      <c r="D158" s="43">
        <v>5011</v>
      </c>
      <c r="E158" s="39" t="str">
        <f t="shared" si="41"/>
        <v>5011 Pomoći iz državnog proračuna kroz opće prihode i primitke</v>
      </c>
      <c r="F158" s="43">
        <v>3132</v>
      </c>
      <c r="G158" s="39" t="str">
        <f t="shared" si="37"/>
        <v>Doprinosi za obvezno zdravstveno osiguranje</v>
      </c>
      <c r="H158" s="74" t="s">
        <v>3186</v>
      </c>
      <c r="I158" s="39" t="str">
        <f t="shared" si="38"/>
        <v>PROGRAMSKO I OSTALO FINANCIRANJE JAVNIH VISOKIH UČILIŠTA – IZ EVIDENCIJSKIH PRIHODA</v>
      </c>
      <c r="J158" s="39" t="str">
        <f t="shared" si="39"/>
        <v>0942</v>
      </c>
      <c r="K158" s="73">
        <v>18800</v>
      </c>
      <c r="L158" s="73">
        <v>12300</v>
      </c>
      <c r="M158" s="73">
        <v>12300</v>
      </c>
      <c r="N158" s="243"/>
      <c r="O158" t="str">
        <f>IF(C158="","",'OPĆI DIO'!$C$1)</f>
        <v>2151 SVEUČILIŠTE U RIJECI - TEHNIČKI FAKULTET</v>
      </c>
      <c r="P158" t="str">
        <f t="shared" si="42"/>
        <v>313</v>
      </c>
      <c r="Q158" t="str">
        <f t="shared" si="43"/>
        <v>31</v>
      </c>
      <c r="R158" t="str">
        <f t="shared" si="44"/>
        <v>50</v>
      </c>
      <c r="S158" t="str">
        <f t="shared" si="45"/>
        <v>94</v>
      </c>
      <c r="T158" t="str">
        <f t="shared" si="46"/>
        <v>3</v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70">
        <f t="shared" si="40"/>
        <v>50</v>
      </c>
      <c r="D159" s="43">
        <v>5011</v>
      </c>
      <c r="E159" s="39" t="str">
        <f t="shared" si="41"/>
        <v>5011 Pomoći iz državnog proračuna kroz opće prihode i primitke</v>
      </c>
      <c r="F159" s="43">
        <v>3211</v>
      </c>
      <c r="G159" s="39" t="str">
        <f t="shared" si="37"/>
        <v>Službena putovanja</v>
      </c>
      <c r="H159" s="74" t="s">
        <v>3186</v>
      </c>
      <c r="I159" s="39" t="str">
        <f t="shared" si="38"/>
        <v>PROGRAMSKO I OSTALO FINANCIRANJE JAVNIH VISOKIH UČILIŠTA – IZ EVIDENCIJSKIH PRIHODA</v>
      </c>
      <c r="J159" s="39" t="str">
        <f t="shared" si="39"/>
        <v>0942</v>
      </c>
      <c r="K159" s="73">
        <v>59800</v>
      </c>
      <c r="L159" s="73">
        <v>53400</v>
      </c>
      <c r="M159" s="73">
        <v>35000</v>
      </c>
      <c r="N159" s="243"/>
      <c r="O159" t="str">
        <f>IF(C159="","",'OPĆI DIO'!$C$1)</f>
        <v>2151 SVEUČILIŠTE U RIJECI - TEHNIČKI FAKULTET</v>
      </c>
      <c r="P159" t="str">
        <f t="shared" si="42"/>
        <v>321</v>
      </c>
      <c r="Q159" t="str">
        <f t="shared" si="43"/>
        <v>32</v>
      </c>
      <c r="R159" t="str">
        <f t="shared" si="44"/>
        <v>50</v>
      </c>
      <c r="S159" t="str">
        <f t="shared" si="45"/>
        <v>94</v>
      </c>
      <c r="T159" t="str">
        <f t="shared" si="46"/>
        <v>3</v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70">
        <f t="shared" si="40"/>
        <v>50</v>
      </c>
      <c r="D160" s="43">
        <v>5011</v>
      </c>
      <c r="E160" s="39" t="str">
        <f t="shared" si="41"/>
        <v>5011 Pomoći iz državnog proračuna kroz opće prihode i primitke</v>
      </c>
      <c r="F160" s="43">
        <v>3212</v>
      </c>
      <c r="G160" s="39" t="str">
        <f t="shared" si="37"/>
        <v>Naknade za prijevoz, za rad na terenu i odvojeni život</v>
      </c>
      <c r="H160" s="74" t="s">
        <v>3186</v>
      </c>
      <c r="I160" s="39" t="str">
        <f t="shared" si="38"/>
        <v>PROGRAMSKO I OSTALO FINANCIRANJE JAVNIH VISOKIH UČILIŠTA – IZ EVIDENCIJSKIH PRIHODA</v>
      </c>
      <c r="J160" s="39" t="str">
        <f t="shared" si="39"/>
        <v>0942</v>
      </c>
      <c r="K160" s="73">
        <v>18500</v>
      </c>
      <c r="L160" s="73">
        <v>7000</v>
      </c>
      <c r="M160" s="73">
        <v>5000</v>
      </c>
      <c r="N160" s="243"/>
      <c r="O160" t="str">
        <f>IF(C160="","",'OPĆI DIO'!$C$1)</f>
        <v>2151 SVEUČILIŠTE U RIJECI - TEHNIČKI FAKULTET</v>
      </c>
      <c r="P160" t="str">
        <f t="shared" si="42"/>
        <v>321</v>
      </c>
      <c r="Q160" t="str">
        <f t="shared" si="43"/>
        <v>32</v>
      </c>
      <c r="R160" t="str">
        <f t="shared" si="44"/>
        <v>50</v>
      </c>
      <c r="S160" t="str">
        <f t="shared" si="45"/>
        <v>94</v>
      </c>
      <c r="T160" t="str">
        <f t="shared" si="46"/>
        <v>3</v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>08006</v>
      </c>
      <c r="B161" s="39" t="str">
        <f>IF(C161="","",VLOOKUP('OPĆI DIO'!$C$1,'OPĆI DIO'!$N$4:$W$137,9,FALSE))</f>
        <v>Sveučilišta i veleučilišta u Republici Hrvatskoj</v>
      </c>
      <c r="C161" s="270">
        <f t="shared" si="40"/>
        <v>50</v>
      </c>
      <c r="D161" s="43">
        <v>5011</v>
      </c>
      <c r="E161" s="39" t="str">
        <f t="shared" si="41"/>
        <v>5011 Pomoći iz državnog proračuna kroz opće prihode i primitke</v>
      </c>
      <c r="F161" s="43">
        <v>3213</v>
      </c>
      <c r="G161" s="39" t="str">
        <f t="shared" si="37"/>
        <v>Stručno usavršavanje zaposlenika</v>
      </c>
      <c r="H161" s="74" t="s">
        <v>3186</v>
      </c>
      <c r="I161" s="39" t="str">
        <f t="shared" si="38"/>
        <v>PROGRAMSKO I OSTALO FINANCIRANJE JAVNIH VISOKIH UČILIŠTA – IZ EVIDENCIJSKIH PRIHODA</v>
      </c>
      <c r="J161" s="39" t="str">
        <f t="shared" si="39"/>
        <v>0942</v>
      </c>
      <c r="K161" s="73">
        <v>35000</v>
      </c>
      <c r="L161" s="73">
        <v>12500</v>
      </c>
      <c r="M161" s="73">
        <v>12000</v>
      </c>
      <c r="N161" s="243"/>
      <c r="O161" t="str">
        <f>IF(C161="","",'OPĆI DIO'!$C$1)</f>
        <v>2151 SVEUČILIŠTE U RIJECI - TEHNIČKI FAKULTET</v>
      </c>
      <c r="P161" t="str">
        <f t="shared" si="42"/>
        <v>321</v>
      </c>
      <c r="Q161" t="str">
        <f t="shared" si="43"/>
        <v>32</v>
      </c>
      <c r="R161" t="str">
        <f t="shared" si="44"/>
        <v>50</v>
      </c>
      <c r="S161" t="str">
        <f t="shared" si="45"/>
        <v>94</v>
      </c>
      <c r="T161" t="str">
        <f t="shared" si="46"/>
        <v>3</v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>08006</v>
      </c>
      <c r="B162" s="39" t="str">
        <f>IF(C162="","",VLOOKUP('OPĆI DIO'!$C$1,'OPĆI DIO'!$N$4:$W$137,9,FALSE))</f>
        <v>Sveučilišta i veleučilišta u Republici Hrvatskoj</v>
      </c>
      <c r="C162" s="270">
        <f t="shared" si="40"/>
        <v>50</v>
      </c>
      <c r="D162" s="43">
        <v>5011</v>
      </c>
      <c r="E162" s="39" t="str">
        <f t="shared" si="41"/>
        <v>5011 Pomoći iz državnog proračuna kroz opće prihode i primitke</v>
      </c>
      <c r="F162" s="43">
        <v>3221</v>
      </c>
      <c r="G162" s="39" t="str">
        <f t="shared" si="37"/>
        <v>Uredski materijal i ostali materijalni rashodi</v>
      </c>
      <c r="H162" s="74" t="s">
        <v>3186</v>
      </c>
      <c r="I162" s="39" t="str">
        <f t="shared" si="38"/>
        <v>PROGRAMSKO I OSTALO FINANCIRANJE JAVNIH VISOKIH UČILIŠTA – IZ EVIDENCIJSKIH PRIHODA</v>
      </c>
      <c r="J162" s="39" t="str">
        <f t="shared" si="39"/>
        <v>0942</v>
      </c>
      <c r="K162" s="73">
        <v>4700</v>
      </c>
      <c r="L162" s="73">
        <v>2000</v>
      </c>
      <c r="M162" s="73">
        <v>0</v>
      </c>
      <c r="N162" s="243"/>
      <c r="O162" t="str">
        <f>IF(C162="","",'OPĆI DIO'!$C$1)</f>
        <v>2151 SVEUČILIŠTE U RIJECI - TEHNIČKI FAKULTET</v>
      </c>
      <c r="P162" t="str">
        <f t="shared" si="42"/>
        <v>322</v>
      </c>
      <c r="Q162" t="str">
        <f t="shared" si="43"/>
        <v>32</v>
      </c>
      <c r="R162" t="str">
        <f t="shared" si="44"/>
        <v>50</v>
      </c>
      <c r="S162" t="str">
        <f t="shared" si="45"/>
        <v>94</v>
      </c>
      <c r="T162" t="str">
        <f t="shared" si="46"/>
        <v>3</v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>08006</v>
      </c>
      <c r="B163" s="39" t="str">
        <f>IF(C163="","",VLOOKUP('OPĆI DIO'!$C$1,'OPĆI DIO'!$N$4:$W$137,9,FALSE))</f>
        <v>Sveučilišta i veleučilišta u Republici Hrvatskoj</v>
      </c>
      <c r="C163" s="270">
        <f t="shared" si="40"/>
        <v>50</v>
      </c>
      <c r="D163" s="43">
        <v>5011</v>
      </c>
      <c r="E163" s="39" t="str">
        <f t="shared" si="41"/>
        <v>5011 Pomoći iz državnog proračuna kroz opće prihode i primitke</v>
      </c>
      <c r="F163" s="43">
        <v>3222</v>
      </c>
      <c r="G163" s="39" t="str">
        <f t="shared" si="37"/>
        <v>Materijal i sirovine</v>
      </c>
      <c r="H163" s="74" t="s">
        <v>3186</v>
      </c>
      <c r="I163" s="39" t="str">
        <f t="shared" si="38"/>
        <v>PROGRAMSKO I OSTALO FINANCIRANJE JAVNIH VISOKIH UČILIŠTA – IZ EVIDENCIJSKIH PRIHODA</v>
      </c>
      <c r="J163" s="39" t="str">
        <f t="shared" si="39"/>
        <v>0942</v>
      </c>
      <c r="K163" s="73">
        <v>9500</v>
      </c>
      <c r="L163" s="73">
        <v>8000</v>
      </c>
      <c r="M163" s="73">
        <v>6165</v>
      </c>
      <c r="N163" s="243"/>
      <c r="O163" t="str">
        <f>IF(C163="","",'OPĆI DIO'!$C$1)</f>
        <v>2151 SVEUČILIŠTE U RIJECI - TEHNIČKI FAKULTET</v>
      </c>
      <c r="P163" t="str">
        <f t="shared" si="42"/>
        <v>322</v>
      </c>
      <c r="Q163" t="str">
        <f t="shared" si="43"/>
        <v>32</v>
      </c>
      <c r="R163" t="str">
        <f t="shared" si="44"/>
        <v>50</v>
      </c>
      <c r="S163" t="str">
        <f t="shared" si="45"/>
        <v>94</v>
      </c>
      <c r="T163" t="str">
        <f t="shared" si="46"/>
        <v>3</v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>08006</v>
      </c>
      <c r="B164" s="39" t="str">
        <f>IF(C164="","",VLOOKUP('OPĆI DIO'!$C$1,'OPĆI DIO'!$N$4:$W$137,9,FALSE))</f>
        <v>Sveučilišta i veleučilišta u Republici Hrvatskoj</v>
      </c>
      <c r="C164" s="270">
        <f t="shared" si="40"/>
        <v>50</v>
      </c>
      <c r="D164" s="43">
        <v>5011</v>
      </c>
      <c r="E164" s="39" t="str">
        <f t="shared" si="41"/>
        <v>5011 Pomoći iz državnog proračuna kroz opće prihode i primitke</v>
      </c>
      <c r="F164" s="43">
        <v>3224</v>
      </c>
      <c r="G164" s="39" t="str">
        <f t="shared" si="37"/>
        <v>Materijal i dijelovi za tekuće i investicijsko održavanje</v>
      </c>
      <c r="H164" s="74" t="s">
        <v>3186</v>
      </c>
      <c r="I164" s="39" t="str">
        <f t="shared" si="38"/>
        <v>PROGRAMSKO I OSTALO FINANCIRANJE JAVNIH VISOKIH UČILIŠTA – IZ EVIDENCIJSKIH PRIHODA</v>
      </c>
      <c r="J164" s="39" t="str">
        <f t="shared" si="39"/>
        <v>0942</v>
      </c>
      <c r="K164" s="73">
        <v>0</v>
      </c>
      <c r="L164" s="73">
        <v>500</v>
      </c>
      <c r="M164" s="73">
        <v>0</v>
      </c>
      <c r="N164" s="243"/>
      <c r="O164" t="str">
        <f>IF(C164="","",'OPĆI DIO'!$C$1)</f>
        <v>2151 SVEUČILIŠTE U RIJECI - TEHNIČKI FAKULTET</v>
      </c>
      <c r="P164" t="str">
        <f t="shared" si="42"/>
        <v>322</v>
      </c>
      <c r="Q164" t="str">
        <f t="shared" si="43"/>
        <v>32</v>
      </c>
      <c r="R164" t="str">
        <f t="shared" si="44"/>
        <v>50</v>
      </c>
      <c r="S164" t="str">
        <f t="shared" si="45"/>
        <v>94</v>
      </c>
      <c r="T164" t="str">
        <f t="shared" si="46"/>
        <v>3</v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>08006</v>
      </c>
      <c r="B165" s="39" t="str">
        <f>IF(C165="","",VLOOKUP('OPĆI DIO'!$C$1,'OPĆI DIO'!$N$4:$W$137,9,FALSE))</f>
        <v>Sveučilišta i veleučilišta u Republici Hrvatskoj</v>
      </c>
      <c r="C165" s="270">
        <f t="shared" si="40"/>
        <v>50</v>
      </c>
      <c r="D165" s="43">
        <v>5011</v>
      </c>
      <c r="E165" s="39" t="str">
        <f t="shared" si="41"/>
        <v>5011 Pomoći iz državnog proračuna kroz opće prihode i primitke</v>
      </c>
      <c r="F165" s="43">
        <v>3225</v>
      </c>
      <c r="G165" s="39" t="str">
        <f t="shared" si="37"/>
        <v>Sitni inventar i autogume</v>
      </c>
      <c r="H165" s="74" t="s">
        <v>3186</v>
      </c>
      <c r="I165" s="39" t="str">
        <f t="shared" si="38"/>
        <v>PROGRAMSKO I OSTALO FINANCIRANJE JAVNIH VISOKIH UČILIŠTA – IZ EVIDENCIJSKIH PRIHODA</v>
      </c>
      <c r="J165" s="39" t="str">
        <f t="shared" si="39"/>
        <v>0942</v>
      </c>
      <c r="K165" s="73">
        <v>0</v>
      </c>
      <c r="L165" s="73">
        <v>500</v>
      </c>
      <c r="M165" s="73">
        <v>0</v>
      </c>
      <c r="N165" s="243"/>
      <c r="O165" t="str">
        <f>IF(C165="","",'OPĆI DIO'!$C$1)</f>
        <v>2151 SVEUČILIŠTE U RIJECI - TEHNIČKI FAKULTET</v>
      </c>
      <c r="P165" t="str">
        <f t="shared" si="42"/>
        <v>322</v>
      </c>
      <c r="Q165" t="str">
        <f t="shared" si="43"/>
        <v>32</v>
      </c>
      <c r="R165" t="str">
        <f t="shared" si="44"/>
        <v>50</v>
      </c>
      <c r="S165" t="str">
        <f t="shared" si="45"/>
        <v>94</v>
      </c>
      <c r="T165" t="str">
        <f t="shared" si="46"/>
        <v>3</v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>08006</v>
      </c>
      <c r="B166" s="39" t="str">
        <f>IF(C166="","",VLOOKUP('OPĆI DIO'!$C$1,'OPĆI DIO'!$N$4:$W$137,9,FALSE))</f>
        <v>Sveučilišta i veleučilišta u Republici Hrvatskoj</v>
      </c>
      <c r="C166" s="270">
        <f t="shared" si="40"/>
        <v>50</v>
      </c>
      <c r="D166" s="43">
        <v>5011</v>
      </c>
      <c r="E166" s="39" t="str">
        <f t="shared" si="41"/>
        <v>5011 Pomoći iz državnog proračuna kroz opće prihode i primitke</v>
      </c>
      <c r="F166" s="43">
        <v>3231</v>
      </c>
      <c r="G166" s="39" t="str">
        <f t="shared" si="37"/>
        <v>Usluge telefona, interneta, pošte i prijevoza</v>
      </c>
      <c r="H166" s="74" t="s">
        <v>3186</v>
      </c>
      <c r="I166" s="39" t="str">
        <f t="shared" si="38"/>
        <v>PROGRAMSKO I OSTALO FINANCIRANJE JAVNIH VISOKIH UČILIŠTA – IZ EVIDENCIJSKIH PRIHODA</v>
      </c>
      <c r="J166" s="39" t="str">
        <f t="shared" si="39"/>
        <v>0942</v>
      </c>
      <c r="K166" s="73">
        <v>0</v>
      </c>
      <c r="L166" s="73">
        <v>2000</v>
      </c>
      <c r="M166" s="73">
        <v>0</v>
      </c>
      <c r="N166" s="243"/>
      <c r="O166" t="str">
        <f>IF(C166="","",'OPĆI DIO'!$C$1)</f>
        <v>2151 SVEUČILIŠTE U RIJECI - TEHNIČKI FAKULTET</v>
      </c>
      <c r="P166" t="str">
        <f t="shared" si="42"/>
        <v>323</v>
      </c>
      <c r="Q166" t="str">
        <f t="shared" si="43"/>
        <v>32</v>
      </c>
      <c r="R166" t="str">
        <f t="shared" si="44"/>
        <v>50</v>
      </c>
      <c r="S166" t="str">
        <f t="shared" si="45"/>
        <v>94</v>
      </c>
      <c r="T166" t="str">
        <f t="shared" si="46"/>
        <v>3</v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>08006</v>
      </c>
      <c r="B167" s="39" t="str">
        <f>IF(C167="","",VLOOKUP('OPĆI DIO'!$C$1,'OPĆI DIO'!$N$4:$W$137,9,FALSE))</f>
        <v>Sveučilišta i veleučilišta u Republici Hrvatskoj</v>
      </c>
      <c r="C167" s="270">
        <f t="shared" si="40"/>
        <v>50</v>
      </c>
      <c r="D167" s="43">
        <v>5011</v>
      </c>
      <c r="E167" s="39" t="str">
        <f t="shared" si="41"/>
        <v>5011 Pomoći iz državnog proračuna kroz opće prihode i primitke</v>
      </c>
      <c r="F167" s="43">
        <v>3232</v>
      </c>
      <c r="G167" s="39" t="str">
        <f t="shared" si="37"/>
        <v>Usluge tekućeg i investicijskog održavanja</v>
      </c>
      <c r="H167" s="74" t="s">
        <v>3186</v>
      </c>
      <c r="I167" s="39" t="str">
        <f t="shared" si="38"/>
        <v>PROGRAMSKO I OSTALO FINANCIRANJE JAVNIH VISOKIH UČILIŠTA – IZ EVIDENCIJSKIH PRIHODA</v>
      </c>
      <c r="J167" s="39" t="str">
        <f t="shared" si="39"/>
        <v>0942</v>
      </c>
      <c r="K167" s="73">
        <v>0</v>
      </c>
      <c r="L167" s="73">
        <v>1000</v>
      </c>
      <c r="M167" s="73">
        <v>0</v>
      </c>
      <c r="N167" s="243"/>
      <c r="O167" t="str">
        <f>IF(C167="","",'OPĆI DIO'!$C$1)</f>
        <v>2151 SVEUČILIŠTE U RIJECI - TEHNIČKI FAKULTET</v>
      </c>
      <c r="P167" t="str">
        <f t="shared" si="42"/>
        <v>323</v>
      </c>
      <c r="Q167" t="str">
        <f t="shared" si="43"/>
        <v>32</v>
      </c>
      <c r="R167" t="str">
        <f t="shared" si="44"/>
        <v>50</v>
      </c>
      <c r="S167" t="str">
        <f t="shared" si="45"/>
        <v>94</v>
      </c>
      <c r="T167" t="str">
        <f t="shared" si="46"/>
        <v>3</v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>08006</v>
      </c>
      <c r="B168" s="39" t="str">
        <f>IF(C168="","",VLOOKUP('OPĆI DIO'!$C$1,'OPĆI DIO'!$N$4:$W$137,9,FALSE))</f>
        <v>Sveučilišta i veleučilišta u Republici Hrvatskoj</v>
      </c>
      <c r="C168" s="270">
        <f t="shared" si="40"/>
        <v>50</v>
      </c>
      <c r="D168" s="43">
        <v>5011</v>
      </c>
      <c r="E168" s="39" t="str">
        <f t="shared" si="41"/>
        <v>5011 Pomoći iz državnog proračuna kroz opće prihode i primitke</v>
      </c>
      <c r="F168" s="43">
        <v>3233</v>
      </c>
      <c r="G168" s="39" t="str">
        <f t="shared" si="37"/>
        <v>Usluge promidžbe i informiranja</v>
      </c>
      <c r="H168" s="74" t="s">
        <v>3186</v>
      </c>
      <c r="I168" s="39" t="str">
        <f t="shared" si="38"/>
        <v>PROGRAMSKO I OSTALO FINANCIRANJE JAVNIH VISOKIH UČILIŠTA – IZ EVIDENCIJSKIH PRIHODA</v>
      </c>
      <c r="J168" s="39" t="str">
        <f t="shared" si="39"/>
        <v>0942</v>
      </c>
      <c r="K168" s="73">
        <v>9500</v>
      </c>
      <c r="L168" s="73">
        <v>5000</v>
      </c>
      <c r="M168" s="73">
        <v>6500</v>
      </c>
      <c r="N168" s="243"/>
      <c r="O168" t="str">
        <f>IF(C168="","",'OPĆI DIO'!$C$1)</f>
        <v>2151 SVEUČILIŠTE U RIJECI - TEHNIČKI FAKULTET</v>
      </c>
      <c r="P168" t="str">
        <f t="shared" si="42"/>
        <v>323</v>
      </c>
      <c r="Q168" t="str">
        <f t="shared" si="43"/>
        <v>32</v>
      </c>
      <c r="R168" t="str">
        <f t="shared" si="44"/>
        <v>50</v>
      </c>
      <c r="S168" t="str">
        <f t="shared" si="45"/>
        <v>94</v>
      </c>
      <c r="T168" t="str">
        <f t="shared" si="46"/>
        <v>3</v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>08006</v>
      </c>
      <c r="B169" s="39" t="str">
        <f>IF(C169="","",VLOOKUP('OPĆI DIO'!$C$1,'OPĆI DIO'!$N$4:$W$137,9,FALSE))</f>
        <v>Sveučilišta i veleučilišta u Republici Hrvatskoj</v>
      </c>
      <c r="C169" s="270">
        <f t="shared" si="40"/>
        <v>50</v>
      </c>
      <c r="D169" s="43">
        <v>5011</v>
      </c>
      <c r="E169" s="39" t="str">
        <f t="shared" si="41"/>
        <v>5011 Pomoći iz državnog proračuna kroz opće prihode i primitke</v>
      </c>
      <c r="F169" s="43">
        <v>3235</v>
      </c>
      <c r="G169" s="39" t="str">
        <f t="shared" si="37"/>
        <v>Zakupnine i najamnine</v>
      </c>
      <c r="H169" s="74" t="s">
        <v>3186</v>
      </c>
      <c r="I169" s="39" t="str">
        <f t="shared" si="38"/>
        <v>PROGRAMSKO I OSTALO FINANCIRANJE JAVNIH VISOKIH UČILIŠTA – IZ EVIDENCIJSKIH PRIHODA</v>
      </c>
      <c r="J169" s="39" t="str">
        <f t="shared" si="39"/>
        <v>0942</v>
      </c>
      <c r="K169" s="73">
        <v>18500</v>
      </c>
      <c r="L169" s="73">
        <v>8000</v>
      </c>
      <c r="M169" s="73">
        <v>0</v>
      </c>
      <c r="N169" s="243"/>
      <c r="O169" t="str">
        <f>IF(C169="","",'OPĆI DIO'!$C$1)</f>
        <v>2151 SVEUČILIŠTE U RIJECI - TEHNIČKI FAKULTET</v>
      </c>
      <c r="P169" t="str">
        <f t="shared" si="42"/>
        <v>323</v>
      </c>
      <c r="Q169" t="str">
        <f t="shared" si="43"/>
        <v>32</v>
      </c>
      <c r="R169" t="str">
        <f t="shared" si="44"/>
        <v>50</v>
      </c>
      <c r="S169" t="str">
        <f t="shared" si="45"/>
        <v>94</v>
      </c>
      <c r="T169" t="str">
        <f t="shared" si="46"/>
        <v>3</v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>08006</v>
      </c>
      <c r="B170" s="39" t="str">
        <f>IF(C170="","",VLOOKUP('OPĆI DIO'!$C$1,'OPĆI DIO'!$N$4:$W$137,9,FALSE))</f>
        <v>Sveučilišta i veleučilišta u Republici Hrvatskoj</v>
      </c>
      <c r="C170" s="270">
        <f t="shared" si="40"/>
        <v>50</v>
      </c>
      <c r="D170" s="43">
        <v>5011</v>
      </c>
      <c r="E170" s="39" t="str">
        <f t="shared" si="41"/>
        <v>5011 Pomoći iz državnog proračuna kroz opće prihode i primitke</v>
      </c>
      <c r="F170" s="43">
        <v>3237</v>
      </c>
      <c r="G170" s="39" t="str">
        <f t="shared" si="37"/>
        <v>Intelektualne i osobne usluge</v>
      </c>
      <c r="H170" s="74" t="s">
        <v>3186</v>
      </c>
      <c r="I170" s="39" t="str">
        <f t="shared" si="38"/>
        <v>PROGRAMSKO I OSTALO FINANCIRANJE JAVNIH VISOKIH UČILIŠTA – IZ EVIDENCIJSKIH PRIHODA</v>
      </c>
      <c r="J170" s="39" t="str">
        <f t="shared" si="39"/>
        <v>0942</v>
      </c>
      <c r="K170" s="73">
        <v>10000</v>
      </c>
      <c r="L170" s="73">
        <v>12500</v>
      </c>
      <c r="M170" s="73">
        <v>9500</v>
      </c>
      <c r="N170" s="243"/>
      <c r="O170" t="str">
        <f>IF(C170="","",'OPĆI DIO'!$C$1)</f>
        <v>2151 SVEUČILIŠTE U RIJECI - TEHNIČKI FAKULTET</v>
      </c>
      <c r="P170" t="str">
        <f t="shared" si="42"/>
        <v>323</v>
      </c>
      <c r="Q170" t="str">
        <f t="shared" si="43"/>
        <v>32</v>
      </c>
      <c r="R170" t="str">
        <f t="shared" si="44"/>
        <v>50</v>
      </c>
      <c r="S170" t="str">
        <f t="shared" si="45"/>
        <v>94</v>
      </c>
      <c r="T170" t="str">
        <f t="shared" si="46"/>
        <v>3</v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>08006</v>
      </c>
      <c r="B171" s="39" t="str">
        <f>IF(C171="","",VLOOKUP('OPĆI DIO'!$C$1,'OPĆI DIO'!$N$4:$W$137,9,FALSE))</f>
        <v>Sveučilišta i veleučilišta u Republici Hrvatskoj</v>
      </c>
      <c r="C171" s="270">
        <f t="shared" si="40"/>
        <v>50</v>
      </c>
      <c r="D171" s="43">
        <v>5011</v>
      </c>
      <c r="E171" s="39" t="str">
        <f t="shared" si="41"/>
        <v>5011 Pomoći iz državnog proračuna kroz opće prihode i primitke</v>
      </c>
      <c r="F171" s="43">
        <v>3238</v>
      </c>
      <c r="G171" s="39" t="str">
        <f t="shared" si="37"/>
        <v>Računalne usluge</v>
      </c>
      <c r="H171" s="74" t="s">
        <v>3186</v>
      </c>
      <c r="I171" s="39" t="str">
        <f t="shared" si="38"/>
        <v>PROGRAMSKO I OSTALO FINANCIRANJE JAVNIH VISOKIH UČILIŠTA – IZ EVIDENCIJSKIH PRIHODA</v>
      </c>
      <c r="J171" s="39" t="str">
        <f t="shared" si="39"/>
        <v>0942</v>
      </c>
      <c r="K171" s="73">
        <v>0</v>
      </c>
      <c r="L171" s="73">
        <v>496</v>
      </c>
      <c r="M171" s="73">
        <v>0</v>
      </c>
      <c r="N171" s="243"/>
      <c r="O171" t="str">
        <f>IF(C171="","",'OPĆI DIO'!$C$1)</f>
        <v>2151 SVEUČILIŠTE U RIJECI - TEHNIČKI FAKULTET</v>
      </c>
      <c r="P171" t="str">
        <f t="shared" si="42"/>
        <v>323</v>
      </c>
      <c r="Q171" t="str">
        <f t="shared" si="43"/>
        <v>32</v>
      </c>
      <c r="R171" t="str">
        <f t="shared" si="44"/>
        <v>50</v>
      </c>
      <c r="S171" t="str">
        <f t="shared" si="45"/>
        <v>94</v>
      </c>
      <c r="T171" t="str">
        <f t="shared" si="46"/>
        <v>3</v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>08006</v>
      </c>
      <c r="B172" s="39" t="str">
        <f>IF(C172="","",VLOOKUP('OPĆI DIO'!$C$1,'OPĆI DIO'!$N$4:$W$137,9,FALSE))</f>
        <v>Sveučilišta i veleučilišta u Republici Hrvatskoj</v>
      </c>
      <c r="C172" s="270">
        <f t="shared" si="40"/>
        <v>50</v>
      </c>
      <c r="D172" s="43">
        <v>5011</v>
      </c>
      <c r="E172" s="39" t="str">
        <f t="shared" si="41"/>
        <v>5011 Pomoći iz državnog proračuna kroz opće prihode i primitke</v>
      </c>
      <c r="F172" s="43">
        <v>3239</v>
      </c>
      <c r="G172" s="39" t="str">
        <f t="shared" si="37"/>
        <v>Ostale usluge</v>
      </c>
      <c r="H172" s="74" t="s">
        <v>3186</v>
      </c>
      <c r="I172" s="39" t="str">
        <f t="shared" si="38"/>
        <v>PROGRAMSKO I OSTALO FINANCIRANJE JAVNIH VISOKIH UČILIŠTA – IZ EVIDENCIJSKIH PRIHODA</v>
      </c>
      <c r="J172" s="39" t="str">
        <f t="shared" si="39"/>
        <v>0942</v>
      </c>
      <c r="K172" s="73">
        <v>0</v>
      </c>
      <c r="L172" s="73">
        <v>2000</v>
      </c>
      <c r="M172" s="73">
        <v>0</v>
      </c>
      <c r="N172" s="243"/>
      <c r="O172" t="str">
        <f>IF(C172="","",'OPĆI DIO'!$C$1)</f>
        <v>2151 SVEUČILIŠTE U RIJECI - TEHNIČKI FAKULTET</v>
      </c>
      <c r="P172" t="str">
        <f t="shared" si="42"/>
        <v>323</v>
      </c>
      <c r="Q172" t="str">
        <f t="shared" si="43"/>
        <v>32</v>
      </c>
      <c r="R172" t="str">
        <f t="shared" si="44"/>
        <v>50</v>
      </c>
      <c r="S172" t="str">
        <f t="shared" si="45"/>
        <v>94</v>
      </c>
      <c r="T172" t="str">
        <f t="shared" si="46"/>
        <v>3</v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>08006</v>
      </c>
      <c r="B173" s="39" t="str">
        <f>IF(C173="","",VLOOKUP('OPĆI DIO'!$C$1,'OPĆI DIO'!$N$4:$W$137,9,FALSE))</f>
        <v>Sveučilišta i veleučilišta u Republici Hrvatskoj</v>
      </c>
      <c r="C173" s="270">
        <f t="shared" si="40"/>
        <v>50</v>
      </c>
      <c r="D173" s="43">
        <v>5011</v>
      </c>
      <c r="E173" s="39" t="str">
        <f t="shared" si="41"/>
        <v>5011 Pomoći iz državnog proračuna kroz opće prihode i primitke</v>
      </c>
      <c r="F173" s="43">
        <v>3241</v>
      </c>
      <c r="G173" s="39" t="str">
        <f t="shared" si="37"/>
        <v>Naknade troškova osobama izvan radnog odnosa</v>
      </c>
      <c r="H173" s="74" t="s">
        <v>3186</v>
      </c>
      <c r="I173" s="39" t="str">
        <f t="shared" si="38"/>
        <v>PROGRAMSKO I OSTALO FINANCIRANJE JAVNIH VISOKIH UČILIŠTA – IZ EVIDENCIJSKIH PRIHODA</v>
      </c>
      <c r="J173" s="39" t="str">
        <f t="shared" si="39"/>
        <v>0942</v>
      </c>
      <c r="K173" s="73">
        <v>0</v>
      </c>
      <c r="L173" s="73">
        <v>2000</v>
      </c>
      <c r="M173" s="73">
        <v>4000</v>
      </c>
      <c r="N173" s="243"/>
      <c r="O173" t="str">
        <f>IF(C173="","",'OPĆI DIO'!$C$1)</f>
        <v>2151 SVEUČILIŠTE U RIJECI - TEHNIČKI FAKULTET</v>
      </c>
      <c r="P173" t="str">
        <f t="shared" si="42"/>
        <v>324</v>
      </c>
      <c r="Q173" t="str">
        <f t="shared" si="43"/>
        <v>32</v>
      </c>
      <c r="R173" t="str">
        <f t="shared" si="44"/>
        <v>50</v>
      </c>
      <c r="S173" t="str">
        <f t="shared" si="45"/>
        <v>94</v>
      </c>
      <c r="T173" t="str">
        <f t="shared" si="46"/>
        <v>3</v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>08006</v>
      </c>
      <c r="B174" s="39" t="str">
        <f>IF(C174="","",VLOOKUP('OPĆI DIO'!$C$1,'OPĆI DIO'!$N$4:$W$137,9,FALSE))</f>
        <v>Sveučilišta i veleučilišta u Republici Hrvatskoj</v>
      </c>
      <c r="C174" s="270">
        <f t="shared" si="40"/>
        <v>50</v>
      </c>
      <c r="D174" s="43">
        <v>5011</v>
      </c>
      <c r="E174" s="39" t="str">
        <f t="shared" si="41"/>
        <v>5011 Pomoći iz državnog proračuna kroz opće prihode i primitke</v>
      </c>
      <c r="F174" s="43">
        <v>3293</v>
      </c>
      <c r="G174" s="39" t="str">
        <f t="shared" si="37"/>
        <v>Reprezentacija</v>
      </c>
      <c r="H174" s="74" t="s">
        <v>3186</v>
      </c>
      <c r="I174" s="39" t="str">
        <f t="shared" si="38"/>
        <v>PROGRAMSKO I OSTALO FINANCIRANJE JAVNIH VISOKIH UČILIŠTA – IZ EVIDENCIJSKIH PRIHODA</v>
      </c>
      <c r="J174" s="39" t="str">
        <f t="shared" si="39"/>
        <v>0942</v>
      </c>
      <c r="K174" s="73">
        <v>0</v>
      </c>
      <c r="L174" s="73">
        <v>1000</v>
      </c>
      <c r="M174" s="73">
        <v>0</v>
      </c>
      <c r="N174" s="243"/>
      <c r="O174" t="str">
        <f>IF(C174="","",'OPĆI DIO'!$C$1)</f>
        <v>2151 SVEUČILIŠTE U RIJECI - TEHNIČKI FAKULTET</v>
      </c>
      <c r="P174" t="str">
        <f t="shared" si="42"/>
        <v>329</v>
      </c>
      <c r="Q174" t="str">
        <f t="shared" si="43"/>
        <v>32</v>
      </c>
      <c r="R174" t="str">
        <f t="shared" si="44"/>
        <v>50</v>
      </c>
      <c r="S174" t="str">
        <f t="shared" si="45"/>
        <v>94</v>
      </c>
      <c r="T174" t="str">
        <f t="shared" si="46"/>
        <v>3</v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>08006</v>
      </c>
      <c r="B175" s="39" t="str">
        <f>IF(C175="","",VLOOKUP('OPĆI DIO'!$C$1,'OPĆI DIO'!$N$4:$W$137,9,FALSE))</f>
        <v>Sveučilišta i veleučilišta u Republici Hrvatskoj</v>
      </c>
      <c r="C175" s="270">
        <f t="shared" si="40"/>
        <v>50</v>
      </c>
      <c r="D175" s="43">
        <v>5011</v>
      </c>
      <c r="E175" s="39" t="str">
        <f t="shared" si="41"/>
        <v>5011 Pomoći iz državnog proračuna kroz opće prihode i primitke</v>
      </c>
      <c r="F175" s="43">
        <v>3294</v>
      </c>
      <c r="G175" s="39" t="str">
        <f t="shared" si="37"/>
        <v>Članarine i norme</v>
      </c>
      <c r="H175" s="74" t="s">
        <v>3186</v>
      </c>
      <c r="I175" s="39" t="str">
        <f t="shared" si="38"/>
        <v>PROGRAMSKO I OSTALO FINANCIRANJE JAVNIH VISOKIH UČILIŠTA – IZ EVIDENCIJSKIH PRIHODA</v>
      </c>
      <c r="J175" s="39" t="str">
        <f t="shared" si="39"/>
        <v>0942</v>
      </c>
      <c r="K175" s="73">
        <v>0</v>
      </c>
      <c r="L175" s="73">
        <v>500</v>
      </c>
      <c r="M175" s="73">
        <v>0</v>
      </c>
      <c r="N175" s="243"/>
      <c r="O175" t="str">
        <f>IF(C175="","",'OPĆI DIO'!$C$1)</f>
        <v>2151 SVEUČILIŠTE U RIJECI - TEHNIČKI FAKULTET</v>
      </c>
      <c r="P175" t="str">
        <f t="shared" si="42"/>
        <v>329</v>
      </c>
      <c r="Q175" t="str">
        <f t="shared" si="43"/>
        <v>32</v>
      </c>
      <c r="R175" t="str">
        <f t="shared" si="44"/>
        <v>50</v>
      </c>
      <c r="S175" t="str">
        <f t="shared" si="45"/>
        <v>94</v>
      </c>
      <c r="T175" t="str">
        <f t="shared" si="46"/>
        <v>3</v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>08006</v>
      </c>
      <c r="B176" s="39" t="str">
        <f>IF(C176="","",VLOOKUP('OPĆI DIO'!$C$1,'OPĆI DIO'!$N$4:$W$137,9,FALSE))</f>
        <v>Sveučilišta i veleučilišta u Republici Hrvatskoj</v>
      </c>
      <c r="C176" s="270">
        <f t="shared" si="40"/>
        <v>50</v>
      </c>
      <c r="D176" s="43">
        <v>5011</v>
      </c>
      <c r="E176" s="39" t="str">
        <f t="shared" si="41"/>
        <v>5011 Pomoći iz državnog proračuna kroz opće prihode i primitke</v>
      </c>
      <c r="F176" s="43">
        <v>3295</v>
      </c>
      <c r="G176" s="39" t="str">
        <f t="shared" si="37"/>
        <v>Pristojbe i naknade</v>
      </c>
      <c r="H176" s="74" t="s">
        <v>3186</v>
      </c>
      <c r="I176" s="39" t="str">
        <f t="shared" si="38"/>
        <v>PROGRAMSKO I OSTALO FINANCIRANJE JAVNIH VISOKIH UČILIŠTA – IZ EVIDENCIJSKIH PRIHODA</v>
      </c>
      <c r="J176" s="39" t="str">
        <f t="shared" si="39"/>
        <v>0942</v>
      </c>
      <c r="K176" s="73">
        <v>0</v>
      </c>
      <c r="L176" s="73">
        <v>500</v>
      </c>
      <c r="M176" s="73">
        <v>0</v>
      </c>
      <c r="N176" s="243"/>
      <c r="O176" t="str">
        <f>IF(C176="","",'OPĆI DIO'!$C$1)</f>
        <v>2151 SVEUČILIŠTE U RIJECI - TEHNIČKI FAKULTET</v>
      </c>
      <c r="P176" t="str">
        <f t="shared" si="42"/>
        <v>329</v>
      </c>
      <c r="Q176" t="str">
        <f t="shared" si="43"/>
        <v>32</v>
      </c>
      <c r="R176" t="str">
        <f t="shared" si="44"/>
        <v>50</v>
      </c>
      <c r="S176" t="str">
        <f t="shared" si="45"/>
        <v>94</v>
      </c>
      <c r="T176" t="str">
        <f t="shared" si="46"/>
        <v>3</v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>08006</v>
      </c>
      <c r="B177" s="39" t="str">
        <f>IF(C177="","",VLOOKUP('OPĆI DIO'!$C$1,'OPĆI DIO'!$N$4:$W$137,9,FALSE))</f>
        <v>Sveučilišta i veleučilišta u Republici Hrvatskoj</v>
      </c>
      <c r="C177" s="270">
        <f t="shared" si="40"/>
        <v>50</v>
      </c>
      <c r="D177" s="43">
        <v>5011</v>
      </c>
      <c r="E177" s="39" t="str">
        <f t="shared" si="41"/>
        <v>5011 Pomoći iz državnog proračuna kroz opće prihode i primitke</v>
      </c>
      <c r="F177" s="43">
        <v>3299</v>
      </c>
      <c r="G177" s="39" t="str">
        <f t="shared" si="37"/>
        <v>Ostali nespomenuti rashodi poslovanja</v>
      </c>
      <c r="H177" s="74" t="s">
        <v>3186</v>
      </c>
      <c r="I177" s="39" t="str">
        <f t="shared" si="38"/>
        <v>PROGRAMSKO I OSTALO FINANCIRANJE JAVNIH VISOKIH UČILIŠTA – IZ EVIDENCIJSKIH PRIHODA</v>
      </c>
      <c r="J177" s="39" t="str">
        <f t="shared" si="39"/>
        <v>0942</v>
      </c>
      <c r="K177" s="73">
        <v>0</v>
      </c>
      <c r="L177" s="73">
        <v>1000</v>
      </c>
      <c r="M177" s="73">
        <v>1000</v>
      </c>
      <c r="N177" s="243"/>
      <c r="O177" t="str">
        <f>IF(C177="","",'OPĆI DIO'!$C$1)</f>
        <v>2151 SVEUČILIŠTE U RIJECI - TEHNIČKI FAKULTET</v>
      </c>
      <c r="P177" t="str">
        <f t="shared" si="42"/>
        <v>329</v>
      </c>
      <c r="Q177" t="str">
        <f t="shared" si="43"/>
        <v>32</v>
      </c>
      <c r="R177" t="str">
        <f t="shared" si="44"/>
        <v>50</v>
      </c>
      <c r="S177" t="str">
        <f t="shared" si="45"/>
        <v>94</v>
      </c>
      <c r="T177" t="str">
        <f t="shared" si="46"/>
        <v>3</v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>08006</v>
      </c>
      <c r="B178" s="39" t="str">
        <f>IF(C178="","",VLOOKUP('OPĆI DIO'!$C$1,'OPĆI DIO'!$N$4:$W$137,9,FALSE))</f>
        <v>Sveučilišta i veleučilišta u Republici Hrvatskoj</v>
      </c>
      <c r="C178" s="270">
        <f t="shared" si="40"/>
        <v>50</v>
      </c>
      <c r="D178" s="43">
        <v>5011</v>
      </c>
      <c r="E178" s="39" t="str">
        <f t="shared" si="41"/>
        <v>5011 Pomoći iz državnog proračuna kroz opće prihode i primitke</v>
      </c>
      <c r="F178" s="43">
        <v>3721</v>
      </c>
      <c r="G178" s="39" t="str">
        <f t="shared" si="37"/>
        <v>Naknade građanima i kućanstvima u novcu</v>
      </c>
      <c r="H178" s="74" t="s">
        <v>3186</v>
      </c>
      <c r="I178" s="39" t="str">
        <f t="shared" si="38"/>
        <v>PROGRAMSKO I OSTALO FINANCIRANJE JAVNIH VISOKIH UČILIŠTA – IZ EVIDENCIJSKIH PRIHODA</v>
      </c>
      <c r="J178" s="39" t="str">
        <f t="shared" si="39"/>
        <v>0942</v>
      </c>
      <c r="K178" s="73">
        <v>0</v>
      </c>
      <c r="L178" s="73">
        <v>10000</v>
      </c>
      <c r="M178" s="73">
        <v>10000</v>
      </c>
      <c r="N178" s="243"/>
      <c r="O178" t="str">
        <f>IF(C178="","",'OPĆI DIO'!$C$1)</f>
        <v>2151 SVEUČILIŠTE U RIJECI - TEHNIČKI FAKULTET</v>
      </c>
      <c r="P178" t="str">
        <f t="shared" si="42"/>
        <v>372</v>
      </c>
      <c r="Q178" t="str">
        <f t="shared" si="43"/>
        <v>37</v>
      </c>
      <c r="R178" t="str">
        <f t="shared" si="44"/>
        <v>50</v>
      </c>
      <c r="S178" t="str">
        <f t="shared" si="45"/>
        <v>94</v>
      </c>
      <c r="T178" t="str">
        <f t="shared" si="46"/>
        <v>3</v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>08006</v>
      </c>
      <c r="B179" s="39" t="str">
        <f>IF(C179="","",VLOOKUP('OPĆI DIO'!$C$1,'OPĆI DIO'!$N$4:$W$137,9,FALSE))</f>
        <v>Sveučilišta i veleučilišta u Republici Hrvatskoj</v>
      </c>
      <c r="C179" s="270">
        <f t="shared" si="40"/>
        <v>50</v>
      </c>
      <c r="D179" s="43">
        <v>5011</v>
      </c>
      <c r="E179" s="39" t="str">
        <f t="shared" si="41"/>
        <v>5011 Pomoći iz državnog proračuna kroz opće prihode i primitke</v>
      </c>
      <c r="F179" s="43">
        <v>4221</v>
      </c>
      <c r="G179" s="39" t="str">
        <f t="shared" si="37"/>
        <v>Uredska oprema i namještaj</v>
      </c>
      <c r="H179" s="74" t="s">
        <v>3186</v>
      </c>
      <c r="I179" s="39" t="str">
        <f t="shared" si="38"/>
        <v>PROGRAMSKO I OSTALO FINANCIRANJE JAVNIH VISOKIH UČILIŠTA – IZ EVIDENCIJSKIH PRIHODA</v>
      </c>
      <c r="J179" s="39" t="str">
        <f t="shared" si="39"/>
        <v>0942</v>
      </c>
      <c r="K179" s="73">
        <v>10600</v>
      </c>
      <c r="L179" s="73">
        <v>33000</v>
      </c>
      <c r="M179" s="73">
        <v>25000</v>
      </c>
      <c r="N179" s="243"/>
      <c r="O179" t="str">
        <f>IF(C179="","",'OPĆI DIO'!$C$1)</f>
        <v>2151 SVEUČILIŠTE U RIJECI - TEHNIČKI FAKULTET</v>
      </c>
      <c r="P179" t="str">
        <f t="shared" si="42"/>
        <v>422</v>
      </c>
      <c r="Q179" t="str">
        <f t="shared" si="43"/>
        <v>42</v>
      </c>
      <c r="R179" t="str">
        <f t="shared" si="44"/>
        <v>50</v>
      </c>
      <c r="S179" t="str">
        <f t="shared" si="45"/>
        <v>94</v>
      </c>
      <c r="T179" t="str">
        <f t="shared" si="46"/>
        <v>4</v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>08006</v>
      </c>
      <c r="B180" s="39" t="str">
        <f>IF(C180="","",VLOOKUP('OPĆI DIO'!$C$1,'OPĆI DIO'!$N$4:$W$137,9,FALSE))</f>
        <v>Sveučilišta i veleučilišta u Republici Hrvatskoj</v>
      </c>
      <c r="C180" s="270">
        <f t="shared" si="40"/>
        <v>50</v>
      </c>
      <c r="D180" s="43">
        <v>5011</v>
      </c>
      <c r="E180" s="39" t="str">
        <f t="shared" si="41"/>
        <v>5011 Pomoći iz državnog proračuna kroz opće prihode i primitke</v>
      </c>
      <c r="F180" s="43">
        <v>4224</v>
      </c>
      <c r="G180" s="39" t="str">
        <f t="shared" si="37"/>
        <v>Medicinska i laboratorijska oprema</v>
      </c>
      <c r="H180" s="74" t="s">
        <v>3186</v>
      </c>
      <c r="I180" s="39" t="str">
        <f t="shared" si="38"/>
        <v>PROGRAMSKO I OSTALO FINANCIRANJE JAVNIH VISOKIH UČILIŠTA – IZ EVIDENCIJSKIH PRIHODA</v>
      </c>
      <c r="J180" s="39" t="str">
        <f t="shared" si="39"/>
        <v>0942</v>
      </c>
      <c r="K180" s="73">
        <v>22500</v>
      </c>
      <c r="L180" s="73">
        <v>28000</v>
      </c>
      <c r="M180" s="73">
        <v>15300</v>
      </c>
      <c r="N180" s="243"/>
      <c r="O180" t="str">
        <f>IF(C180="","",'OPĆI DIO'!$C$1)</f>
        <v>2151 SVEUČILIŠTE U RIJECI - TEHNIČKI FAKULTET</v>
      </c>
      <c r="P180" t="str">
        <f t="shared" si="42"/>
        <v>422</v>
      </c>
      <c r="Q180" t="str">
        <f t="shared" si="43"/>
        <v>42</v>
      </c>
      <c r="R180" t="str">
        <f t="shared" si="44"/>
        <v>50</v>
      </c>
      <c r="S180" t="str">
        <f t="shared" si="45"/>
        <v>94</v>
      </c>
      <c r="T180" t="str">
        <f t="shared" si="46"/>
        <v>4</v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>08006</v>
      </c>
      <c r="B181" s="39" t="str">
        <f>IF(C181="","",VLOOKUP('OPĆI DIO'!$C$1,'OPĆI DIO'!$N$4:$W$137,9,FALSE))</f>
        <v>Sveučilišta i veleučilišta u Republici Hrvatskoj</v>
      </c>
      <c r="C181" s="270">
        <f t="shared" si="40"/>
        <v>50</v>
      </c>
      <c r="D181" s="43">
        <v>5011</v>
      </c>
      <c r="E181" s="39" t="str">
        <f t="shared" si="41"/>
        <v>5011 Pomoći iz državnog proračuna kroz opće prihode i primitke</v>
      </c>
      <c r="F181" s="43">
        <v>4227</v>
      </c>
      <c r="G181" s="39" t="str">
        <f t="shared" si="37"/>
        <v>Uređaji, strojevi i oprema za ostale namjene</v>
      </c>
      <c r="H181" s="74" t="s">
        <v>3186</v>
      </c>
      <c r="I181" s="39" t="str">
        <f t="shared" si="38"/>
        <v>PROGRAMSKO I OSTALO FINANCIRANJE JAVNIH VISOKIH UČILIŠTA – IZ EVIDENCIJSKIH PRIHODA</v>
      </c>
      <c r="J181" s="39" t="str">
        <f t="shared" si="39"/>
        <v>0942</v>
      </c>
      <c r="K181" s="73">
        <v>0</v>
      </c>
      <c r="L181" s="73">
        <v>2500</v>
      </c>
      <c r="M181" s="73">
        <v>0</v>
      </c>
      <c r="N181" s="243"/>
      <c r="O181" t="str">
        <f>IF(C181="","",'OPĆI DIO'!$C$1)</f>
        <v>2151 SVEUČILIŠTE U RIJECI - TEHNIČKI FAKULTET</v>
      </c>
      <c r="P181" t="str">
        <f t="shared" si="42"/>
        <v>422</v>
      </c>
      <c r="Q181" t="str">
        <f t="shared" si="43"/>
        <v>42</v>
      </c>
      <c r="R181" t="str">
        <f t="shared" si="44"/>
        <v>50</v>
      </c>
      <c r="S181" t="str">
        <f t="shared" si="45"/>
        <v>94</v>
      </c>
      <c r="T181" t="str">
        <f t="shared" si="46"/>
        <v>4</v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>08006</v>
      </c>
      <c r="B182" s="39" t="str">
        <f>IF(C182="","",VLOOKUP('OPĆI DIO'!$C$1,'OPĆI DIO'!$N$4:$W$137,9,FALSE))</f>
        <v>Sveučilišta i veleučilišta u Republici Hrvatskoj</v>
      </c>
      <c r="C182" s="270">
        <f t="shared" si="40"/>
        <v>50</v>
      </c>
      <c r="D182" s="43">
        <v>5011</v>
      </c>
      <c r="E182" s="39" t="str">
        <f t="shared" si="41"/>
        <v>5011 Pomoći iz državnog proračuna kroz opće prihode i primitke</v>
      </c>
      <c r="F182" s="43">
        <v>4241</v>
      </c>
      <c r="G182" s="39" t="str">
        <f t="shared" si="37"/>
        <v>Knjige</v>
      </c>
      <c r="H182" s="74" t="s">
        <v>3186</v>
      </c>
      <c r="I182" s="39" t="str">
        <f t="shared" si="38"/>
        <v>PROGRAMSKO I OSTALO FINANCIRANJE JAVNIH VISOKIH UČILIŠTA – IZ EVIDENCIJSKIH PRIHODA</v>
      </c>
      <c r="J182" s="39" t="str">
        <f t="shared" si="39"/>
        <v>0942</v>
      </c>
      <c r="K182" s="73">
        <v>0</v>
      </c>
      <c r="L182" s="73">
        <v>1000</v>
      </c>
      <c r="M182" s="73">
        <v>0</v>
      </c>
      <c r="N182" s="243"/>
      <c r="O182" t="str">
        <f>IF(C182="","",'OPĆI DIO'!$C$1)</f>
        <v>2151 SVEUČILIŠTE U RIJECI - TEHNIČKI FAKULTET</v>
      </c>
      <c r="P182" t="str">
        <f t="shared" si="42"/>
        <v>424</v>
      </c>
      <c r="Q182" t="str">
        <f t="shared" si="43"/>
        <v>42</v>
      </c>
      <c r="R182" t="str">
        <f t="shared" si="44"/>
        <v>50</v>
      </c>
      <c r="S182" t="str">
        <f t="shared" si="45"/>
        <v>94</v>
      </c>
      <c r="T182" t="str">
        <f t="shared" si="46"/>
        <v>4</v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>08006</v>
      </c>
      <c r="B183" s="39" t="str">
        <f>IF(C183="","",VLOOKUP('OPĆI DIO'!$C$1,'OPĆI DIO'!$N$4:$W$137,9,FALSE))</f>
        <v>Sveučilišta i veleučilišta u Republici Hrvatskoj</v>
      </c>
      <c r="C183" s="270">
        <f t="shared" si="40"/>
        <v>50</v>
      </c>
      <c r="D183" s="43">
        <v>5011</v>
      </c>
      <c r="E183" s="39" t="str">
        <f t="shared" si="41"/>
        <v>5011 Pomoći iz državnog proračuna kroz opće prihode i primitke</v>
      </c>
      <c r="F183" s="43">
        <v>4262</v>
      </c>
      <c r="G183" s="39" t="str">
        <f t="shared" si="37"/>
        <v>Ulaganja u računalne programe</v>
      </c>
      <c r="H183" s="74" t="s">
        <v>3186</v>
      </c>
      <c r="I183" s="39" t="str">
        <f t="shared" si="38"/>
        <v>PROGRAMSKO I OSTALO FINANCIRANJE JAVNIH VISOKIH UČILIŠTA – IZ EVIDENCIJSKIH PRIHODA</v>
      </c>
      <c r="J183" s="39" t="str">
        <f t="shared" si="39"/>
        <v>0942</v>
      </c>
      <c r="K183" s="73">
        <v>1350</v>
      </c>
      <c r="L183" s="73">
        <v>14890</v>
      </c>
      <c r="M183" s="73">
        <v>10000</v>
      </c>
      <c r="N183" s="243"/>
      <c r="O183" t="str">
        <f>IF(C183="","",'OPĆI DIO'!$C$1)</f>
        <v>2151 SVEUČILIŠTE U RIJECI - TEHNIČKI FAKULTET</v>
      </c>
      <c r="P183" t="str">
        <f t="shared" si="42"/>
        <v>426</v>
      </c>
      <c r="Q183" t="str">
        <f t="shared" si="43"/>
        <v>42</v>
      </c>
      <c r="R183" t="str">
        <f t="shared" si="44"/>
        <v>50</v>
      </c>
      <c r="S183" t="str">
        <f t="shared" si="45"/>
        <v>94</v>
      </c>
      <c r="T183" t="str">
        <f t="shared" si="46"/>
        <v>4</v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0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3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>08006</v>
      </c>
      <c r="B185" s="39" t="str">
        <f>IF(C185="","",VLOOKUP('OPĆI DIO'!$C$1,'OPĆI DIO'!$N$4:$W$137,9,FALSE))</f>
        <v>Sveučilišta i veleučilišta u Republici Hrvatskoj</v>
      </c>
      <c r="C185" s="270">
        <f t="shared" si="40"/>
        <v>581</v>
      </c>
      <c r="D185" s="43">
        <v>581</v>
      </c>
      <c r="E185" s="39" t="str">
        <f t="shared" si="41"/>
        <v>Mehanizam za oporavak i otpornost – bespovratna sredstva – raspoloživ predujam ili unaprijed naplaćen prihod</v>
      </c>
      <c r="F185" s="43">
        <v>3111</v>
      </c>
      <c r="G185" s="39" t="str">
        <f t="shared" si="37"/>
        <v>Plaće za redovan rad</v>
      </c>
      <c r="H185" s="74" t="s">
        <v>3186</v>
      </c>
      <c r="I185" s="39" t="str">
        <f t="shared" si="38"/>
        <v>PROGRAMSKO I OSTALO FINANCIRANJE JAVNIH VISOKIH UČILIŠTA – IZ EVIDENCIJSKIH PRIHODA</v>
      </c>
      <c r="J185" s="39" t="str">
        <f t="shared" si="39"/>
        <v>0942</v>
      </c>
      <c r="K185" s="73">
        <v>58000</v>
      </c>
      <c r="L185" s="73">
        <v>0</v>
      </c>
      <c r="M185" s="73">
        <v>0</v>
      </c>
      <c r="N185" s="243"/>
      <c r="O185" t="str">
        <f>IF(C185="","",'OPĆI DIO'!$C$1)</f>
        <v>2151 SVEUČILIŠTE U RIJECI - TEHNIČKI FAKULTET</v>
      </c>
      <c r="P185" t="str">
        <f t="shared" si="42"/>
        <v>311</v>
      </c>
      <c r="Q185" t="str">
        <f t="shared" si="43"/>
        <v>31</v>
      </c>
      <c r="R185" t="str">
        <f t="shared" si="44"/>
        <v>581</v>
      </c>
      <c r="S185" t="str">
        <f t="shared" si="45"/>
        <v>94</v>
      </c>
      <c r="T185" t="str">
        <f t="shared" si="46"/>
        <v>3</v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>08006</v>
      </c>
      <c r="B186" s="39" t="str">
        <f>IF(C186="","",VLOOKUP('OPĆI DIO'!$C$1,'OPĆI DIO'!$N$4:$W$137,9,FALSE))</f>
        <v>Sveučilišta i veleučilišta u Republici Hrvatskoj</v>
      </c>
      <c r="C186" s="270">
        <f t="shared" si="40"/>
        <v>581</v>
      </c>
      <c r="D186" s="43">
        <v>581</v>
      </c>
      <c r="E186" s="39" t="str">
        <f t="shared" si="41"/>
        <v>Mehanizam za oporavak i otpornost – bespovratna sredstva – raspoloživ predujam ili unaprijed naplaćen prihod</v>
      </c>
      <c r="F186" s="43">
        <v>3121</v>
      </c>
      <c r="G186" s="39" t="str">
        <f t="shared" si="37"/>
        <v>Ostali rashodi za zaposlene</v>
      </c>
      <c r="H186" s="74" t="s">
        <v>3186</v>
      </c>
      <c r="I186" s="39" t="str">
        <f t="shared" si="38"/>
        <v>PROGRAMSKO I OSTALO FINANCIRANJE JAVNIH VISOKIH UČILIŠTA – IZ EVIDENCIJSKIH PRIHODA</v>
      </c>
      <c r="J186" s="39" t="str">
        <f t="shared" si="39"/>
        <v>0942</v>
      </c>
      <c r="K186" s="73">
        <v>4000</v>
      </c>
      <c r="L186" s="73">
        <v>0</v>
      </c>
      <c r="M186" s="73">
        <v>0</v>
      </c>
      <c r="N186" s="243"/>
      <c r="O186" t="str">
        <f>IF(C186="","",'OPĆI DIO'!$C$1)</f>
        <v>2151 SVEUČILIŠTE U RIJECI - TEHNIČKI FAKULTET</v>
      </c>
      <c r="P186" t="str">
        <f t="shared" si="42"/>
        <v>312</v>
      </c>
      <c r="Q186" t="str">
        <f t="shared" si="43"/>
        <v>31</v>
      </c>
      <c r="R186" t="str">
        <f t="shared" si="44"/>
        <v>581</v>
      </c>
      <c r="S186" t="str">
        <f t="shared" si="45"/>
        <v>94</v>
      </c>
      <c r="T186" t="str">
        <f t="shared" si="46"/>
        <v>3</v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>08006</v>
      </c>
      <c r="B187" s="39" t="str">
        <f>IF(C187="","",VLOOKUP('OPĆI DIO'!$C$1,'OPĆI DIO'!$N$4:$W$137,9,FALSE))</f>
        <v>Sveučilišta i veleučilišta u Republici Hrvatskoj</v>
      </c>
      <c r="C187" s="270">
        <f t="shared" si="40"/>
        <v>581</v>
      </c>
      <c r="D187" s="43">
        <v>581</v>
      </c>
      <c r="E187" s="39" t="str">
        <f t="shared" si="41"/>
        <v>Mehanizam za oporavak i otpornost – bespovratna sredstva – raspoloživ predujam ili unaprijed naplaćen prihod</v>
      </c>
      <c r="F187" s="43">
        <v>3132</v>
      </c>
      <c r="G187" s="39" t="str">
        <f t="shared" si="37"/>
        <v>Doprinosi za obvezno zdravstveno osiguranje</v>
      </c>
      <c r="H187" s="74" t="s">
        <v>3186</v>
      </c>
      <c r="I187" s="39" t="str">
        <f t="shared" si="38"/>
        <v>PROGRAMSKO I OSTALO FINANCIRANJE JAVNIH VISOKIH UČILIŠTA – IZ EVIDENCIJSKIH PRIHODA</v>
      </c>
      <c r="J187" s="39" t="str">
        <f t="shared" si="39"/>
        <v>0942</v>
      </c>
      <c r="K187" s="73">
        <v>9600</v>
      </c>
      <c r="L187" s="73">
        <v>0</v>
      </c>
      <c r="M187" s="73">
        <v>0</v>
      </c>
      <c r="N187" s="243"/>
      <c r="O187" t="str">
        <f>IF(C187="","",'OPĆI DIO'!$C$1)</f>
        <v>2151 SVEUČILIŠTE U RIJECI - TEHNIČKI FAKULTET</v>
      </c>
      <c r="P187" t="str">
        <f t="shared" si="42"/>
        <v>313</v>
      </c>
      <c r="Q187" t="str">
        <f t="shared" si="43"/>
        <v>31</v>
      </c>
      <c r="R187" t="str">
        <f t="shared" si="44"/>
        <v>581</v>
      </c>
      <c r="S187" t="str">
        <f t="shared" si="45"/>
        <v>94</v>
      </c>
      <c r="T187" t="str">
        <f t="shared" si="46"/>
        <v>3</v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0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3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>08006</v>
      </c>
      <c r="B189" s="39" t="str">
        <f>IF(C189="","",VLOOKUP('OPĆI DIO'!$C$1,'OPĆI DIO'!$N$4:$W$137,9,FALSE))</f>
        <v>Sveučilišta i veleučilišta u Republici Hrvatskoj</v>
      </c>
      <c r="C189" s="270">
        <f t="shared" si="40"/>
        <v>52</v>
      </c>
      <c r="D189" s="43">
        <v>52</v>
      </c>
      <c r="E189" s="39" t="str">
        <f t="shared" si="41"/>
        <v>Ostale pomoći</v>
      </c>
      <c r="F189" s="43">
        <v>3111</v>
      </c>
      <c r="G189" s="39" t="str">
        <f t="shared" si="37"/>
        <v>Plaće za redovan rad</v>
      </c>
      <c r="H189" s="74" t="s">
        <v>3186</v>
      </c>
      <c r="I189" s="39" t="str">
        <f t="shared" si="38"/>
        <v>PROGRAMSKO I OSTALO FINANCIRANJE JAVNIH VISOKIH UČILIŠTA – IZ EVIDENCIJSKIH PRIHODA</v>
      </c>
      <c r="J189" s="39" t="str">
        <f t="shared" si="39"/>
        <v>0942</v>
      </c>
      <c r="K189" s="73">
        <v>12830</v>
      </c>
      <c r="L189" s="73">
        <v>0</v>
      </c>
      <c r="M189" s="73">
        <v>0</v>
      </c>
      <c r="N189" s="243"/>
      <c r="O189" t="str">
        <f>IF(C189="","",'OPĆI DIO'!$C$1)</f>
        <v>2151 SVEUČILIŠTE U RIJECI - TEHNIČKI FAKULTET</v>
      </c>
      <c r="P189" t="str">
        <f t="shared" si="42"/>
        <v>311</v>
      </c>
      <c r="Q189" t="str">
        <f t="shared" si="43"/>
        <v>31</v>
      </c>
      <c r="R189" t="str">
        <f t="shared" si="44"/>
        <v>52</v>
      </c>
      <c r="S189" t="str">
        <f t="shared" si="45"/>
        <v>94</v>
      </c>
      <c r="T189" t="str">
        <f t="shared" si="46"/>
        <v>3</v>
      </c>
      <c r="U189">
        <f t="shared" si="47"/>
        <v>52</v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>08006</v>
      </c>
      <c r="B190" s="39" t="str">
        <f>IF(C190="","",VLOOKUP('OPĆI DIO'!$C$1,'OPĆI DIO'!$N$4:$W$137,9,FALSE))</f>
        <v>Sveučilišta i veleučilišta u Republici Hrvatskoj</v>
      </c>
      <c r="C190" s="270">
        <f t="shared" si="40"/>
        <v>52</v>
      </c>
      <c r="D190" s="43">
        <v>52</v>
      </c>
      <c r="E190" s="39" t="str">
        <f t="shared" si="41"/>
        <v>Ostale pomoći</v>
      </c>
      <c r="F190" s="43">
        <v>3132</v>
      </c>
      <c r="G190" s="39" t="str">
        <f t="shared" si="37"/>
        <v>Doprinosi za obvezno zdravstveno osiguranje</v>
      </c>
      <c r="H190" s="74" t="s">
        <v>3186</v>
      </c>
      <c r="I190" s="39" t="str">
        <f t="shared" si="38"/>
        <v>PROGRAMSKO I OSTALO FINANCIRANJE JAVNIH VISOKIH UČILIŠTA – IZ EVIDENCIJSKIH PRIHODA</v>
      </c>
      <c r="J190" s="39" t="str">
        <f t="shared" si="39"/>
        <v>0942</v>
      </c>
      <c r="K190" s="73">
        <v>2117</v>
      </c>
      <c r="L190" s="73">
        <v>0</v>
      </c>
      <c r="M190" s="73">
        <v>0</v>
      </c>
      <c r="N190" s="243"/>
      <c r="O190" t="str">
        <f>IF(C190="","",'OPĆI DIO'!$C$1)</f>
        <v>2151 SVEUČILIŠTE U RIJECI - TEHNIČKI FAKULTET</v>
      </c>
      <c r="P190" t="str">
        <f t="shared" si="42"/>
        <v>313</v>
      </c>
      <c r="Q190" t="str">
        <f t="shared" si="43"/>
        <v>31</v>
      </c>
      <c r="R190" t="str">
        <f t="shared" si="44"/>
        <v>52</v>
      </c>
      <c r="S190" t="str">
        <f t="shared" si="45"/>
        <v>94</v>
      </c>
      <c r="T190" t="str">
        <f t="shared" si="46"/>
        <v>3</v>
      </c>
      <c r="U190">
        <f t="shared" si="47"/>
        <v>52</v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>08006</v>
      </c>
      <c r="B191" s="39" t="str">
        <f>IF(C191="","",VLOOKUP('OPĆI DIO'!$C$1,'OPĆI DIO'!$N$4:$W$137,9,FALSE))</f>
        <v>Sveučilišta i veleučilišta u Republici Hrvatskoj</v>
      </c>
      <c r="C191" s="270">
        <f t="shared" si="40"/>
        <v>52</v>
      </c>
      <c r="D191" s="43">
        <v>52</v>
      </c>
      <c r="E191" s="39" t="str">
        <f t="shared" si="41"/>
        <v>Ostale pomoći</v>
      </c>
      <c r="F191" s="43">
        <v>3211</v>
      </c>
      <c r="G191" s="39" t="str">
        <f t="shared" si="37"/>
        <v>Službena putovanja</v>
      </c>
      <c r="H191" s="74" t="s">
        <v>3186</v>
      </c>
      <c r="I191" s="39" t="str">
        <f t="shared" si="38"/>
        <v>PROGRAMSKO I OSTALO FINANCIRANJE JAVNIH VISOKIH UČILIŠTA – IZ EVIDENCIJSKIH PRIHODA</v>
      </c>
      <c r="J191" s="39" t="str">
        <f t="shared" si="39"/>
        <v>0942</v>
      </c>
      <c r="K191" s="73">
        <v>2000</v>
      </c>
      <c r="L191" s="73">
        <v>0</v>
      </c>
      <c r="M191" s="73">
        <v>0</v>
      </c>
      <c r="N191" s="243"/>
      <c r="O191" t="str">
        <f>IF(C191="","",'OPĆI DIO'!$C$1)</f>
        <v>2151 SVEUČILIŠTE U RIJECI - TEHNIČKI FAKULTET</v>
      </c>
      <c r="P191" t="str">
        <f t="shared" si="42"/>
        <v>321</v>
      </c>
      <c r="Q191" t="str">
        <f t="shared" si="43"/>
        <v>32</v>
      </c>
      <c r="R191" t="str">
        <f t="shared" si="44"/>
        <v>52</v>
      </c>
      <c r="S191" t="str">
        <f t="shared" si="45"/>
        <v>94</v>
      </c>
      <c r="T191" t="str">
        <f t="shared" si="46"/>
        <v>3</v>
      </c>
      <c r="U191">
        <f t="shared" si="47"/>
        <v>52</v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>08006</v>
      </c>
      <c r="B192" s="39" t="str">
        <f>IF(C192="","",VLOOKUP('OPĆI DIO'!$C$1,'OPĆI DIO'!$N$4:$W$137,9,FALSE))</f>
        <v>Sveučilišta i veleučilišta u Republici Hrvatskoj</v>
      </c>
      <c r="C192" s="270">
        <f t="shared" si="40"/>
        <v>52</v>
      </c>
      <c r="D192" s="43">
        <v>52</v>
      </c>
      <c r="E192" s="39" t="str">
        <f t="shared" si="41"/>
        <v>Ostale pomoći</v>
      </c>
      <c r="F192" s="43">
        <v>3212</v>
      </c>
      <c r="G192" s="39" t="str">
        <f t="shared" si="37"/>
        <v>Naknade za prijevoz, za rad na terenu i odvojeni život</v>
      </c>
      <c r="H192" s="74" t="s">
        <v>3186</v>
      </c>
      <c r="I192" s="39" t="str">
        <f t="shared" si="38"/>
        <v>PROGRAMSKO I OSTALO FINANCIRANJE JAVNIH VISOKIH UČILIŠTA – IZ EVIDENCIJSKIH PRIHODA</v>
      </c>
      <c r="J192" s="39" t="str">
        <f t="shared" si="39"/>
        <v>0942</v>
      </c>
      <c r="K192" s="73">
        <v>300</v>
      </c>
      <c r="L192" s="73">
        <v>0</v>
      </c>
      <c r="M192" s="73">
        <v>0</v>
      </c>
      <c r="N192" s="243"/>
      <c r="O192" t="str">
        <f>IF(C192="","",'OPĆI DIO'!$C$1)</f>
        <v>2151 SVEUČILIŠTE U RIJECI - TEHNIČKI FAKULTET</v>
      </c>
      <c r="P192" t="str">
        <f t="shared" si="42"/>
        <v>321</v>
      </c>
      <c r="Q192" t="str">
        <f t="shared" si="43"/>
        <v>32</v>
      </c>
      <c r="R192" t="str">
        <f t="shared" si="44"/>
        <v>52</v>
      </c>
      <c r="S192" t="str">
        <f t="shared" si="45"/>
        <v>94</v>
      </c>
      <c r="T192" t="str">
        <f t="shared" si="46"/>
        <v>3</v>
      </c>
      <c r="U192">
        <f t="shared" si="47"/>
        <v>52</v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>08006</v>
      </c>
      <c r="B193" s="39" t="str">
        <f>IF(C193="","",VLOOKUP('OPĆI DIO'!$C$1,'OPĆI DIO'!$N$4:$W$137,9,FALSE))</f>
        <v>Sveučilišta i veleučilišta u Republici Hrvatskoj</v>
      </c>
      <c r="C193" s="270">
        <f t="shared" si="40"/>
        <v>52</v>
      </c>
      <c r="D193" s="43">
        <v>52</v>
      </c>
      <c r="E193" s="39" t="str">
        <f t="shared" si="41"/>
        <v>Ostale pomoći</v>
      </c>
      <c r="F193" s="43">
        <v>3235</v>
      </c>
      <c r="G193" s="39" t="str">
        <f t="shared" si="37"/>
        <v>Zakupnine i najamnine</v>
      </c>
      <c r="H193" s="74" t="s">
        <v>3186</v>
      </c>
      <c r="I193" s="39" t="str">
        <f t="shared" si="38"/>
        <v>PROGRAMSKO I OSTALO FINANCIRANJE JAVNIH VISOKIH UČILIŠTA – IZ EVIDENCIJSKIH PRIHODA</v>
      </c>
      <c r="J193" s="39" t="str">
        <f t="shared" si="39"/>
        <v>0942</v>
      </c>
      <c r="K193" s="73">
        <v>20057</v>
      </c>
      <c r="L193" s="73">
        <v>0</v>
      </c>
      <c r="M193" s="73">
        <v>0</v>
      </c>
      <c r="N193" s="243"/>
      <c r="O193" t="str">
        <f>IF(C193="","",'OPĆI DIO'!$C$1)</f>
        <v>2151 SVEUČILIŠTE U RIJECI - TEHNIČKI FAKULTET</v>
      </c>
      <c r="P193" t="str">
        <f t="shared" si="42"/>
        <v>323</v>
      </c>
      <c r="Q193" t="str">
        <f t="shared" si="43"/>
        <v>32</v>
      </c>
      <c r="R193" t="str">
        <f t="shared" si="44"/>
        <v>52</v>
      </c>
      <c r="S193" t="str">
        <f t="shared" si="45"/>
        <v>94</v>
      </c>
      <c r="T193" t="str">
        <f t="shared" si="46"/>
        <v>3</v>
      </c>
      <c r="U193">
        <f t="shared" si="47"/>
        <v>52</v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>08006</v>
      </c>
      <c r="B194" s="39" t="str">
        <f>IF(C194="","",VLOOKUP('OPĆI DIO'!$C$1,'OPĆI DIO'!$N$4:$W$137,9,FALSE))</f>
        <v>Sveučilišta i veleučilišta u Republici Hrvatskoj</v>
      </c>
      <c r="C194" s="270">
        <f t="shared" si="40"/>
        <v>52</v>
      </c>
      <c r="D194" s="43">
        <v>52</v>
      </c>
      <c r="E194" s="39" t="str">
        <f t="shared" si="41"/>
        <v>Ostale pomoći</v>
      </c>
      <c r="F194" s="43">
        <v>3237</v>
      </c>
      <c r="G194" s="39" t="str">
        <f t="shared" si="37"/>
        <v>Intelektualne i osobne usluge</v>
      </c>
      <c r="H194" s="74" t="s">
        <v>3186</v>
      </c>
      <c r="I194" s="39" t="str">
        <f t="shared" si="38"/>
        <v>PROGRAMSKO I OSTALO FINANCIRANJE JAVNIH VISOKIH UČILIŠTA – IZ EVIDENCIJSKIH PRIHODA</v>
      </c>
      <c r="J194" s="39" t="str">
        <f t="shared" si="39"/>
        <v>0942</v>
      </c>
      <c r="K194" s="73">
        <v>19000</v>
      </c>
      <c r="L194" s="73">
        <v>0</v>
      </c>
      <c r="M194" s="73">
        <v>0</v>
      </c>
      <c r="N194" s="243"/>
      <c r="O194" t="str">
        <f>IF(C194="","",'OPĆI DIO'!$C$1)</f>
        <v>2151 SVEUČILIŠTE U RIJECI - TEHNIČKI FAKULTET</v>
      </c>
      <c r="P194" t="str">
        <f t="shared" si="42"/>
        <v>323</v>
      </c>
      <c r="Q194" t="str">
        <f t="shared" si="43"/>
        <v>32</v>
      </c>
      <c r="R194" t="str">
        <f t="shared" si="44"/>
        <v>52</v>
      </c>
      <c r="S194" t="str">
        <f t="shared" si="45"/>
        <v>94</v>
      </c>
      <c r="T194" t="str">
        <f t="shared" si="46"/>
        <v>3</v>
      </c>
      <c r="U194">
        <f t="shared" si="47"/>
        <v>52</v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>08006</v>
      </c>
      <c r="B195" s="39" t="str">
        <f>IF(C195="","",VLOOKUP('OPĆI DIO'!$C$1,'OPĆI DIO'!$N$4:$W$137,9,FALSE))</f>
        <v>Sveučilišta i veleučilišta u Republici Hrvatskoj</v>
      </c>
      <c r="C195" s="270">
        <f t="shared" si="40"/>
        <v>52</v>
      </c>
      <c r="D195" s="43">
        <v>52</v>
      </c>
      <c r="E195" s="39" t="str">
        <f t="shared" si="41"/>
        <v>Ostale pomoći</v>
      </c>
      <c r="F195" s="43">
        <v>3293</v>
      </c>
      <c r="G195" s="39" t="str">
        <f t="shared" ref="G195:G258" si="50">IFERROR(VLOOKUP(F195,$Y$5:$AA$129,2,FALSE),"")</f>
        <v>Reprezentacija</v>
      </c>
      <c r="H195" s="74" t="s">
        <v>3186</v>
      </c>
      <c r="I195" s="39" t="str">
        <f t="shared" ref="I195:I258" si="51">IFERROR(VLOOKUP(H195,$AE$6:$AF$356,2,FALSE),"")</f>
        <v>PROGRAMSKO I OSTALO FINANCIRANJE JAVNIH VISOKIH UČILIŠTA – IZ EVIDENCIJSKIH PRIHODA</v>
      </c>
      <c r="J195" s="39" t="str">
        <f t="shared" ref="J195:J258" si="52">IFERROR(VLOOKUP(H195,$AE$6:$AI$356,3,FALSE),"")</f>
        <v>0942</v>
      </c>
      <c r="K195" s="73">
        <v>9000</v>
      </c>
      <c r="L195" s="73">
        <v>0</v>
      </c>
      <c r="M195" s="73">
        <v>0</v>
      </c>
      <c r="N195" s="243"/>
      <c r="O195" t="str">
        <f>IF(C195="","",'OPĆI DIO'!$C$1)</f>
        <v>2151 SVEUČILIŠTE U RIJECI - TEHNIČKI FAKULTET</v>
      </c>
      <c r="P195" t="str">
        <f t="shared" si="42"/>
        <v>329</v>
      </c>
      <c r="Q195" t="str">
        <f t="shared" si="43"/>
        <v>32</v>
      </c>
      <c r="R195" t="str">
        <f t="shared" si="44"/>
        <v>52</v>
      </c>
      <c r="S195" t="str">
        <f t="shared" si="45"/>
        <v>94</v>
      </c>
      <c r="T195" t="str">
        <f t="shared" si="46"/>
        <v>3</v>
      </c>
      <c r="U195">
        <f t="shared" si="47"/>
        <v>52</v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>08006</v>
      </c>
      <c r="B196" s="39" t="str">
        <f>IF(C196="","",VLOOKUP('OPĆI DIO'!$C$1,'OPĆI DIO'!$N$4:$W$137,9,FALSE))</f>
        <v>Sveučilišta i veleučilišta u Republici Hrvatskoj</v>
      </c>
      <c r="C196" s="270">
        <f t="shared" ref="C196:C259" si="53">IFERROR(VLOOKUP(D196,$V$6:$X$43,3,FALSE),"")</f>
        <v>52</v>
      </c>
      <c r="D196" s="43">
        <v>52</v>
      </c>
      <c r="E196" s="39" t="str">
        <f t="shared" ref="E196:E259" si="54">IFERROR(VLOOKUP(D196,$V$6:$W$43,2,FALSE),"")</f>
        <v>Ostale pomoći</v>
      </c>
      <c r="F196" s="43">
        <v>4262</v>
      </c>
      <c r="G196" s="39" t="str">
        <f t="shared" si="50"/>
        <v>Ulaganja u računalne programe</v>
      </c>
      <c r="H196" s="74" t="s">
        <v>3186</v>
      </c>
      <c r="I196" s="39" t="str">
        <f t="shared" si="51"/>
        <v>PROGRAMSKO I OSTALO FINANCIRANJE JAVNIH VISOKIH UČILIŠTA – IZ EVIDENCIJSKIH PRIHODA</v>
      </c>
      <c r="J196" s="39" t="str">
        <f t="shared" si="52"/>
        <v>0942</v>
      </c>
      <c r="K196" s="73">
        <v>25000</v>
      </c>
      <c r="L196" s="73">
        <v>0</v>
      </c>
      <c r="M196" s="73">
        <v>0</v>
      </c>
      <c r="N196" s="243"/>
      <c r="O196" t="str">
        <f>IF(C196="","",'OPĆI DIO'!$C$1)</f>
        <v>2151 SVEUČILIŠTE U RIJECI - TEHNIČKI FAKULTET</v>
      </c>
      <c r="P196" t="str">
        <f t="shared" ref="P196:P259" si="55">LEFT(F196,3)</f>
        <v>426</v>
      </c>
      <c r="Q196" t="str">
        <f t="shared" ref="Q196:Q259" si="56">LEFT(F196,2)</f>
        <v>42</v>
      </c>
      <c r="R196" t="str">
        <f t="shared" ref="R196:R259" si="57">LEFT(C196,3)</f>
        <v>52</v>
      </c>
      <c r="S196" t="str">
        <f t="shared" ref="S196:S259" si="58">MID(J196,2,2)</f>
        <v>94</v>
      </c>
      <c r="T196" t="str">
        <f t="shared" ref="T196:T259" si="59">LEFT(F196,1)</f>
        <v>4</v>
      </c>
      <c r="U196">
        <f t="shared" ref="U196:U259" si="60">IFERROR(VLOOKUP(C196,$V$6:$X$34,3,FALSE),"")</f>
        <v>52</v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0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3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>08006</v>
      </c>
      <c r="B198" s="39" t="str">
        <f>IF(C198="","",VLOOKUP('OPĆI DIO'!$C$1,'OPĆI DIO'!$N$4:$W$137,9,FALSE))</f>
        <v>Sveučilišta i veleučilišta u Republici Hrvatskoj</v>
      </c>
      <c r="C198" s="270">
        <f t="shared" si="53"/>
        <v>61</v>
      </c>
      <c r="D198" s="43">
        <v>61</v>
      </c>
      <c r="E198" s="39" t="str">
        <f t="shared" si="54"/>
        <v>Donacije</v>
      </c>
      <c r="F198" s="43">
        <v>3222</v>
      </c>
      <c r="G198" s="39" t="str">
        <f t="shared" si="50"/>
        <v>Materijal i sirovine</v>
      </c>
      <c r="H198" s="74" t="s">
        <v>3186</v>
      </c>
      <c r="I198" s="39" t="str">
        <f t="shared" si="51"/>
        <v>PROGRAMSKO I OSTALO FINANCIRANJE JAVNIH VISOKIH UČILIŠTA – IZ EVIDENCIJSKIH PRIHODA</v>
      </c>
      <c r="J198" s="39" t="str">
        <f t="shared" si="52"/>
        <v>0942</v>
      </c>
      <c r="K198" s="73">
        <v>5000</v>
      </c>
      <c r="L198" s="73">
        <v>5000</v>
      </c>
      <c r="M198" s="73">
        <v>5000</v>
      </c>
      <c r="N198" s="243"/>
      <c r="O198" t="str">
        <f>IF(C198="","",'OPĆI DIO'!$C$1)</f>
        <v>2151 SVEUČILIŠTE U RIJECI - TEHNIČKI FAKULTET</v>
      </c>
      <c r="P198" t="str">
        <f t="shared" si="55"/>
        <v>322</v>
      </c>
      <c r="Q198" t="str">
        <f t="shared" si="56"/>
        <v>32</v>
      </c>
      <c r="R198" t="str">
        <f t="shared" si="57"/>
        <v>61</v>
      </c>
      <c r="S198" t="str">
        <f t="shared" si="58"/>
        <v>94</v>
      </c>
      <c r="T198" t="str">
        <f t="shared" si="59"/>
        <v>3</v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>08006</v>
      </c>
      <c r="B199" s="39" t="str">
        <f>IF(C199="","",VLOOKUP('OPĆI DIO'!$C$1,'OPĆI DIO'!$N$4:$W$137,9,FALSE))</f>
        <v>Sveučilišta i veleučilišta u Republici Hrvatskoj</v>
      </c>
      <c r="C199" s="270">
        <f t="shared" si="53"/>
        <v>61</v>
      </c>
      <c r="D199" s="43">
        <v>61</v>
      </c>
      <c r="E199" s="39" t="str">
        <f t="shared" si="54"/>
        <v>Donacije</v>
      </c>
      <c r="F199" s="43">
        <v>3241</v>
      </c>
      <c r="G199" s="39" t="str">
        <f t="shared" si="50"/>
        <v>Naknade troškova osobama izvan radnog odnosa</v>
      </c>
      <c r="H199" s="74" t="s">
        <v>3186</v>
      </c>
      <c r="I199" s="39" t="str">
        <f t="shared" si="51"/>
        <v>PROGRAMSKO I OSTALO FINANCIRANJE JAVNIH VISOKIH UČILIŠTA – IZ EVIDENCIJSKIH PRIHODA</v>
      </c>
      <c r="J199" s="39" t="str">
        <f t="shared" si="52"/>
        <v>0942</v>
      </c>
      <c r="K199" s="73">
        <v>2000</v>
      </c>
      <c r="L199" s="73">
        <v>2000</v>
      </c>
      <c r="M199" s="73">
        <v>2000</v>
      </c>
      <c r="N199" s="243"/>
      <c r="O199" t="str">
        <f>IF(C199="","",'OPĆI DIO'!$C$1)</f>
        <v>2151 SVEUČILIŠTE U RIJECI - TEHNIČKI FAKULTET</v>
      </c>
      <c r="P199" t="str">
        <f t="shared" si="55"/>
        <v>324</v>
      </c>
      <c r="Q199" t="str">
        <f t="shared" si="56"/>
        <v>32</v>
      </c>
      <c r="R199" t="str">
        <f t="shared" si="57"/>
        <v>61</v>
      </c>
      <c r="S199" t="str">
        <f t="shared" si="58"/>
        <v>94</v>
      </c>
      <c r="T199" t="str">
        <f t="shared" si="59"/>
        <v>3</v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>08006</v>
      </c>
      <c r="B200" s="39" t="str">
        <f>IF(C200="","",VLOOKUP('OPĆI DIO'!$C$1,'OPĆI DIO'!$N$4:$W$137,9,FALSE))</f>
        <v>Sveučilišta i veleučilišta u Republici Hrvatskoj</v>
      </c>
      <c r="C200" s="270">
        <f t="shared" si="53"/>
        <v>61</v>
      </c>
      <c r="D200" s="43">
        <v>61</v>
      </c>
      <c r="E200" s="39" t="str">
        <f t="shared" si="54"/>
        <v>Donacije</v>
      </c>
      <c r="F200" s="43">
        <v>3299</v>
      </c>
      <c r="G200" s="39" t="str">
        <f t="shared" si="50"/>
        <v>Ostali nespomenuti rashodi poslovanja</v>
      </c>
      <c r="H200" s="74" t="s">
        <v>3186</v>
      </c>
      <c r="I200" s="39" t="str">
        <f t="shared" si="51"/>
        <v>PROGRAMSKO I OSTALO FINANCIRANJE JAVNIH VISOKIH UČILIŠTA – IZ EVIDENCIJSKIH PRIHODA</v>
      </c>
      <c r="J200" s="39" t="str">
        <f t="shared" si="52"/>
        <v>0942</v>
      </c>
      <c r="K200" s="73">
        <v>5000</v>
      </c>
      <c r="L200" s="73">
        <v>5000</v>
      </c>
      <c r="M200" s="73">
        <v>5000</v>
      </c>
      <c r="N200" s="243"/>
      <c r="O200" t="str">
        <f>IF(C200="","",'OPĆI DIO'!$C$1)</f>
        <v>2151 SVEUČILIŠTE U RIJECI - TEHNIČKI FAKULTET</v>
      </c>
      <c r="P200" t="str">
        <f t="shared" si="55"/>
        <v>329</v>
      </c>
      <c r="Q200" t="str">
        <f t="shared" si="56"/>
        <v>32</v>
      </c>
      <c r="R200" t="str">
        <f t="shared" si="57"/>
        <v>61</v>
      </c>
      <c r="S200" t="str">
        <f t="shared" si="58"/>
        <v>94</v>
      </c>
      <c r="T200" t="str">
        <f t="shared" si="59"/>
        <v>3</v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>08006</v>
      </c>
      <c r="B201" s="39" t="str">
        <f>IF(C201="","",VLOOKUP('OPĆI DIO'!$C$1,'OPĆI DIO'!$N$4:$W$137,9,FALSE))</f>
        <v>Sveučilišta i veleučilišta u Republici Hrvatskoj</v>
      </c>
      <c r="C201" s="270">
        <f t="shared" si="53"/>
        <v>61</v>
      </c>
      <c r="D201" s="43">
        <v>61</v>
      </c>
      <c r="E201" s="39" t="str">
        <f t="shared" si="54"/>
        <v>Donacije</v>
      </c>
      <c r="F201" s="43">
        <v>4224</v>
      </c>
      <c r="G201" s="39" t="str">
        <f t="shared" si="50"/>
        <v>Medicinska i laboratorijska oprema</v>
      </c>
      <c r="H201" s="74" t="s">
        <v>3186</v>
      </c>
      <c r="I201" s="39" t="str">
        <f t="shared" si="51"/>
        <v>PROGRAMSKO I OSTALO FINANCIRANJE JAVNIH VISOKIH UČILIŠTA – IZ EVIDENCIJSKIH PRIHODA</v>
      </c>
      <c r="J201" s="39" t="str">
        <f t="shared" si="52"/>
        <v>0942</v>
      </c>
      <c r="K201" s="73">
        <v>9000</v>
      </c>
      <c r="L201" s="73">
        <v>9000</v>
      </c>
      <c r="M201" s="73">
        <v>9000</v>
      </c>
      <c r="N201" s="243"/>
      <c r="O201" t="str">
        <f>IF(C201="","",'OPĆI DIO'!$C$1)</f>
        <v>2151 SVEUČILIŠTE U RIJECI - TEHNIČKI FAKULTET</v>
      </c>
      <c r="P201" t="str">
        <f t="shared" si="55"/>
        <v>422</v>
      </c>
      <c r="Q201" t="str">
        <f t="shared" si="56"/>
        <v>42</v>
      </c>
      <c r="R201" t="str">
        <f t="shared" si="57"/>
        <v>61</v>
      </c>
      <c r="S201" t="str">
        <f t="shared" si="58"/>
        <v>94</v>
      </c>
      <c r="T201" t="str">
        <f t="shared" si="59"/>
        <v>4</v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0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3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>08006</v>
      </c>
      <c r="B203" s="39" t="str">
        <f>IF(C203="","",VLOOKUP('OPĆI DIO'!$C$1,'OPĆI DIO'!$N$4:$W$137,9,FALSE))</f>
        <v>Sveučilišta i veleučilišta u Republici Hrvatskoj</v>
      </c>
      <c r="C203" s="270">
        <f t="shared" si="53"/>
        <v>50</v>
      </c>
      <c r="D203" s="43">
        <v>50815</v>
      </c>
      <c r="E203" s="39" t="str">
        <f t="shared" si="54"/>
        <v>50815 Pomoći iz državnog proračuna kroz namjenske primitke od zaduživanja – NPOO</v>
      </c>
      <c r="F203" s="43">
        <v>3233</v>
      </c>
      <c r="G203" s="39" t="str">
        <f t="shared" si="50"/>
        <v>Usluge promidžbe i informiranja</v>
      </c>
      <c r="H203" s="74" t="s">
        <v>3186</v>
      </c>
      <c r="I203" s="39" t="str">
        <f t="shared" si="51"/>
        <v>PROGRAMSKO I OSTALO FINANCIRANJE JAVNIH VISOKIH UČILIŠTA – IZ EVIDENCIJSKIH PRIHODA</v>
      </c>
      <c r="J203" s="39" t="str">
        <f t="shared" si="52"/>
        <v>0942</v>
      </c>
      <c r="K203" s="73">
        <v>25000</v>
      </c>
      <c r="L203" s="73">
        <v>0</v>
      </c>
      <c r="M203" s="73">
        <v>0</v>
      </c>
      <c r="N203" s="243"/>
      <c r="O203" t="str">
        <f>IF(C203="","",'OPĆI DIO'!$C$1)</f>
        <v>2151 SVEUČILIŠTE U RIJECI - TEHNIČKI FAKULTET</v>
      </c>
      <c r="P203" t="str">
        <f t="shared" si="55"/>
        <v>323</v>
      </c>
      <c r="Q203" t="str">
        <f t="shared" si="56"/>
        <v>32</v>
      </c>
      <c r="R203" t="str">
        <f t="shared" si="57"/>
        <v>50</v>
      </c>
      <c r="S203" t="str">
        <f t="shared" si="58"/>
        <v>94</v>
      </c>
      <c r="T203" t="str">
        <f t="shared" si="59"/>
        <v>3</v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>08006</v>
      </c>
      <c r="B204" s="39" t="str">
        <f>IF(C204="","",VLOOKUP('OPĆI DIO'!$C$1,'OPĆI DIO'!$N$4:$W$137,9,FALSE))</f>
        <v>Sveučilišta i veleučilišta u Republici Hrvatskoj</v>
      </c>
      <c r="C204" s="270">
        <f t="shared" si="53"/>
        <v>50</v>
      </c>
      <c r="D204" s="43">
        <v>50815</v>
      </c>
      <c r="E204" s="39" t="str">
        <f t="shared" si="54"/>
        <v>50815 Pomoći iz državnog proračuna kroz namjenske primitke od zaduživanja – NPOO</v>
      </c>
      <c r="F204" s="43">
        <v>3237</v>
      </c>
      <c r="G204" s="39" t="str">
        <f t="shared" si="50"/>
        <v>Intelektualne i osobne usluge</v>
      </c>
      <c r="H204" s="74" t="s">
        <v>3186</v>
      </c>
      <c r="I204" s="39" t="str">
        <f t="shared" si="51"/>
        <v>PROGRAMSKO I OSTALO FINANCIRANJE JAVNIH VISOKIH UČILIŠTA – IZ EVIDENCIJSKIH PRIHODA</v>
      </c>
      <c r="J204" s="39" t="str">
        <f t="shared" si="52"/>
        <v>0942</v>
      </c>
      <c r="K204" s="73">
        <v>62500</v>
      </c>
      <c r="L204" s="73">
        <v>0</v>
      </c>
      <c r="M204" s="73">
        <v>0</v>
      </c>
      <c r="N204" s="243"/>
      <c r="O204" t="str">
        <f>IF(C204="","",'OPĆI DIO'!$C$1)</f>
        <v>2151 SVEUČILIŠTE U RIJECI - TEHNIČKI FAKULTET</v>
      </c>
      <c r="P204" t="str">
        <f t="shared" si="55"/>
        <v>323</v>
      </c>
      <c r="Q204" t="str">
        <f t="shared" si="56"/>
        <v>32</v>
      </c>
      <c r="R204" t="str">
        <f t="shared" si="57"/>
        <v>50</v>
      </c>
      <c r="S204" t="str">
        <f t="shared" si="58"/>
        <v>94</v>
      </c>
      <c r="T204" t="str">
        <f t="shared" si="59"/>
        <v>3</v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>08006</v>
      </c>
      <c r="B205" s="39" t="str">
        <f>IF(C205="","",VLOOKUP('OPĆI DIO'!$C$1,'OPĆI DIO'!$N$4:$W$137,9,FALSE))</f>
        <v>Sveučilišta i veleučilišta u Republici Hrvatskoj</v>
      </c>
      <c r="C205" s="270">
        <f t="shared" si="53"/>
        <v>50</v>
      </c>
      <c r="D205" s="43">
        <v>50815</v>
      </c>
      <c r="E205" s="39" t="str">
        <f t="shared" si="54"/>
        <v>50815 Pomoći iz državnog proračuna kroz namjenske primitke od zaduživanja – NPOO</v>
      </c>
      <c r="F205" s="43">
        <v>4511</v>
      </c>
      <c r="G205" s="39" t="str">
        <f t="shared" si="50"/>
        <v>Dodatna ulaganja na građevinskim objektima</v>
      </c>
      <c r="H205" s="74" t="s">
        <v>3186</v>
      </c>
      <c r="I205" s="39" t="str">
        <f t="shared" si="51"/>
        <v>PROGRAMSKO I OSTALO FINANCIRANJE JAVNIH VISOKIH UČILIŠTA – IZ EVIDENCIJSKIH PRIHODA</v>
      </c>
      <c r="J205" s="39" t="str">
        <f t="shared" si="52"/>
        <v>0942</v>
      </c>
      <c r="K205" s="73">
        <v>5867710</v>
      </c>
      <c r="L205" s="73">
        <v>0</v>
      </c>
      <c r="M205" s="73">
        <v>0</v>
      </c>
      <c r="N205" s="243"/>
      <c r="O205" t="str">
        <f>IF(C205="","",'OPĆI DIO'!$C$1)</f>
        <v>2151 SVEUČILIŠTE U RIJECI - TEHNIČKI FAKULTET</v>
      </c>
      <c r="P205" t="str">
        <f t="shared" si="55"/>
        <v>451</v>
      </c>
      <c r="Q205" t="str">
        <f t="shared" si="56"/>
        <v>45</v>
      </c>
      <c r="R205" t="str">
        <f t="shared" si="57"/>
        <v>50</v>
      </c>
      <c r="S205" t="str">
        <f t="shared" si="58"/>
        <v>94</v>
      </c>
      <c r="T205" t="str">
        <f t="shared" si="59"/>
        <v>4</v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>08006</v>
      </c>
      <c r="B206" s="39" t="str">
        <f>IF(C206="","",VLOOKUP('OPĆI DIO'!$C$1,'OPĆI DIO'!$N$4:$W$137,9,FALSE))</f>
        <v>Sveučilišta i veleučilišta u Republici Hrvatskoj</v>
      </c>
      <c r="C206" s="270">
        <f t="shared" si="53"/>
        <v>810</v>
      </c>
      <c r="D206" s="43">
        <v>810</v>
      </c>
      <c r="E206" s="39" t="str">
        <f t="shared" si="54"/>
        <v>Namjenski primici od zaduživanja – ostali</v>
      </c>
      <c r="F206" s="43">
        <v>4511</v>
      </c>
      <c r="G206" s="39" t="str">
        <f t="shared" si="50"/>
        <v>Dodatna ulaganja na građevinskim objektima</v>
      </c>
      <c r="H206" s="74" t="s">
        <v>3186</v>
      </c>
      <c r="I206" s="39" t="str">
        <f t="shared" si="51"/>
        <v>PROGRAMSKO I OSTALO FINANCIRANJE JAVNIH VISOKIH UČILIŠTA – IZ EVIDENCIJSKIH PRIHODA</v>
      </c>
      <c r="J206" s="39" t="str">
        <f t="shared" si="52"/>
        <v>0942</v>
      </c>
      <c r="K206" s="73">
        <v>0</v>
      </c>
      <c r="L206" s="73">
        <v>0</v>
      </c>
      <c r="M206" s="73">
        <v>0</v>
      </c>
      <c r="N206" s="243"/>
      <c r="O206" t="str">
        <f>IF(C206="","",'OPĆI DIO'!$C$1)</f>
        <v>2151 SVEUČILIŠTE U RIJECI - TEHNIČKI FAKULTET</v>
      </c>
      <c r="P206" t="str">
        <f t="shared" si="55"/>
        <v>451</v>
      </c>
      <c r="Q206" t="str">
        <f t="shared" si="56"/>
        <v>45</v>
      </c>
      <c r="R206" t="str">
        <f t="shared" si="57"/>
        <v>810</v>
      </c>
      <c r="S206" t="str">
        <f t="shared" si="58"/>
        <v>94</v>
      </c>
      <c r="T206" t="str">
        <f t="shared" si="59"/>
        <v>4</v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0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3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>08006</v>
      </c>
      <c r="B208" s="39" t="str">
        <f>IF(C208="","",VLOOKUP('OPĆI DIO'!$C$1,'OPĆI DIO'!$N$4:$W$137,9,FALSE))</f>
        <v>Sveučilišta i veleučilišta u Republici Hrvatskoj</v>
      </c>
      <c r="C208" s="270">
        <f t="shared" si="53"/>
        <v>11</v>
      </c>
      <c r="D208" s="43">
        <v>11</v>
      </c>
      <c r="E208" s="39" t="str">
        <f t="shared" si="54"/>
        <v>Opći prihodi i primici</v>
      </c>
      <c r="F208" s="43">
        <v>3299</v>
      </c>
      <c r="G208" s="39" t="str">
        <f t="shared" si="50"/>
        <v>Ostali nespomenuti rashodi poslovanja</v>
      </c>
      <c r="H208" s="74" t="s">
        <v>891</v>
      </c>
      <c r="I208" s="39" t="str">
        <f t="shared" si="51"/>
        <v>STIPENDIJE I ŠKOLARINE ZA DOKTORSKI STUDIJ</v>
      </c>
      <c r="J208" s="39" t="str">
        <f t="shared" si="52"/>
        <v>0942</v>
      </c>
      <c r="K208" s="73">
        <v>0</v>
      </c>
      <c r="L208" s="73">
        <v>0</v>
      </c>
      <c r="M208" s="73">
        <v>0</v>
      </c>
      <c r="N208" s="243"/>
      <c r="O208" t="str">
        <f>IF(C208="","",'OPĆI DIO'!$C$1)</f>
        <v>2151 SVEUČILIŠTE U RIJECI - TEHNIČKI FAKULTET</v>
      </c>
      <c r="P208" t="str">
        <f t="shared" si="55"/>
        <v>329</v>
      </c>
      <c r="Q208" t="str">
        <f t="shared" si="56"/>
        <v>32</v>
      </c>
      <c r="R208" t="str">
        <f t="shared" si="57"/>
        <v>11</v>
      </c>
      <c r="S208" t="str">
        <f t="shared" si="58"/>
        <v>94</v>
      </c>
      <c r="T208" t="str">
        <f t="shared" si="59"/>
        <v>3</v>
      </c>
      <c r="U208">
        <f t="shared" si="60"/>
        <v>11</v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0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3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>08006</v>
      </c>
      <c r="B210" s="39" t="str">
        <f>IF(C210="","",VLOOKUP('OPĆI DIO'!$C$1,'OPĆI DIO'!$N$4:$W$137,9,FALSE))</f>
        <v>Sveučilišta i veleučilišta u Republici Hrvatskoj</v>
      </c>
      <c r="C210" s="270">
        <f t="shared" si="53"/>
        <v>51</v>
      </c>
      <c r="D210" s="43">
        <v>51000</v>
      </c>
      <c r="E210" s="39" t="str">
        <f t="shared" si="54"/>
        <v>51000 Programi Unije – raspoloživ predujam</v>
      </c>
      <c r="F210" s="43">
        <v>3111</v>
      </c>
      <c r="G210" s="39" t="str">
        <f t="shared" si="50"/>
        <v>Plaće za redovan rad</v>
      </c>
      <c r="H210" s="74" t="s">
        <v>3186</v>
      </c>
      <c r="I210" s="39" t="str">
        <f t="shared" si="51"/>
        <v>PROGRAMSKO I OSTALO FINANCIRANJE JAVNIH VISOKIH UČILIŠTA – IZ EVIDENCIJSKIH PRIHODA</v>
      </c>
      <c r="J210" s="39" t="str">
        <f t="shared" si="52"/>
        <v>0942</v>
      </c>
      <c r="K210" s="73">
        <v>66509</v>
      </c>
      <c r="L210" s="73">
        <v>64748</v>
      </c>
      <c r="M210" s="73">
        <v>34780</v>
      </c>
      <c r="N210" s="243"/>
      <c r="O210" t="str">
        <f>IF(C210="","",'OPĆI DIO'!$C$1)</f>
        <v>2151 SVEUČILIŠTE U RIJECI - TEHNIČKI FAKULTET</v>
      </c>
      <c r="P210" t="str">
        <f t="shared" si="55"/>
        <v>311</v>
      </c>
      <c r="Q210" t="str">
        <f t="shared" si="56"/>
        <v>31</v>
      </c>
      <c r="R210" t="str">
        <f t="shared" si="57"/>
        <v>51</v>
      </c>
      <c r="S210" t="str">
        <f t="shared" si="58"/>
        <v>94</v>
      </c>
      <c r="T210" t="str">
        <f t="shared" si="59"/>
        <v>3</v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>08006</v>
      </c>
      <c r="B211" s="39" t="str">
        <f>IF(C211="","",VLOOKUP('OPĆI DIO'!$C$1,'OPĆI DIO'!$N$4:$W$137,9,FALSE))</f>
        <v>Sveučilišta i veleučilišta u Republici Hrvatskoj</v>
      </c>
      <c r="C211" s="270">
        <f t="shared" si="53"/>
        <v>51</v>
      </c>
      <c r="D211" s="43">
        <v>51000</v>
      </c>
      <c r="E211" s="39" t="str">
        <f t="shared" si="54"/>
        <v>51000 Programi Unije – raspoloživ predujam</v>
      </c>
      <c r="F211" s="43">
        <v>3121</v>
      </c>
      <c r="G211" s="39" t="str">
        <f t="shared" si="50"/>
        <v>Ostali rashodi za zaposlene</v>
      </c>
      <c r="H211" s="74" t="s">
        <v>3186</v>
      </c>
      <c r="I211" s="39" t="str">
        <f t="shared" si="51"/>
        <v>PROGRAMSKO I OSTALO FINANCIRANJE JAVNIH VISOKIH UČILIŠTA – IZ EVIDENCIJSKIH PRIHODA</v>
      </c>
      <c r="J211" s="39" t="str">
        <f t="shared" si="52"/>
        <v>0942</v>
      </c>
      <c r="K211" s="73">
        <v>1000</v>
      </c>
      <c r="L211" s="73">
        <v>1000</v>
      </c>
      <c r="M211" s="73">
        <v>0</v>
      </c>
      <c r="N211" s="243"/>
      <c r="O211" t="str">
        <f>IF(C211="","",'OPĆI DIO'!$C$1)</f>
        <v>2151 SVEUČILIŠTE U RIJECI - TEHNIČKI FAKULTET</v>
      </c>
      <c r="P211" t="str">
        <f t="shared" si="55"/>
        <v>312</v>
      </c>
      <c r="Q211" t="str">
        <f t="shared" si="56"/>
        <v>31</v>
      </c>
      <c r="R211" t="str">
        <f t="shared" si="57"/>
        <v>51</v>
      </c>
      <c r="S211" t="str">
        <f t="shared" si="58"/>
        <v>94</v>
      </c>
      <c r="T211" t="str">
        <f t="shared" si="59"/>
        <v>3</v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>08006</v>
      </c>
      <c r="B212" s="39" t="str">
        <f>IF(C212="","",VLOOKUP('OPĆI DIO'!$C$1,'OPĆI DIO'!$N$4:$W$137,9,FALSE))</f>
        <v>Sveučilišta i veleučilišta u Republici Hrvatskoj</v>
      </c>
      <c r="C212" s="270">
        <f t="shared" si="53"/>
        <v>51</v>
      </c>
      <c r="D212" s="43">
        <v>51000</v>
      </c>
      <c r="E212" s="39" t="str">
        <f t="shared" si="54"/>
        <v>51000 Programi Unije – raspoloživ predujam</v>
      </c>
      <c r="F212" s="43">
        <v>3132</v>
      </c>
      <c r="G212" s="39" t="str">
        <f t="shared" si="50"/>
        <v>Doprinosi za obvezno zdravstveno osiguranje</v>
      </c>
      <c r="H212" s="74" t="s">
        <v>3186</v>
      </c>
      <c r="I212" s="39" t="str">
        <f t="shared" si="51"/>
        <v>PROGRAMSKO I OSTALO FINANCIRANJE JAVNIH VISOKIH UČILIŠTA – IZ EVIDENCIJSKIH PRIHODA</v>
      </c>
      <c r="J212" s="39" t="str">
        <f t="shared" si="52"/>
        <v>0942</v>
      </c>
      <c r="K212" s="73">
        <v>10974</v>
      </c>
      <c r="L212" s="73">
        <v>10683</v>
      </c>
      <c r="M212" s="73">
        <v>5738</v>
      </c>
      <c r="N212" s="243"/>
      <c r="O212" t="str">
        <f>IF(C212="","",'OPĆI DIO'!$C$1)</f>
        <v>2151 SVEUČILIŠTE U RIJECI - TEHNIČKI FAKULTET</v>
      </c>
      <c r="P212" t="str">
        <f t="shared" si="55"/>
        <v>313</v>
      </c>
      <c r="Q212" t="str">
        <f t="shared" si="56"/>
        <v>31</v>
      </c>
      <c r="R212" t="str">
        <f t="shared" si="57"/>
        <v>51</v>
      </c>
      <c r="S212" t="str">
        <f t="shared" si="58"/>
        <v>94</v>
      </c>
      <c r="T212" t="str">
        <f t="shared" si="59"/>
        <v>3</v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>08006</v>
      </c>
      <c r="B213" s="39" t="str">
        <f>IF(C213="","",VLOOKUP('OPĆI DIO'!$C$1,'OPĆI DIO'!$N$4:$W$137,9,FALSE))</f>
        <v>Sveučilišta i veleučilišta u Republici Hrvatskoj</v>
      </c>
      <c r="C213" s="270">
        <f t="shared" si="53"/>
        <v>51</v>
      </c>
      <c r="D213" s="43">
        <v>51000</v>
      </c>
      <c r="E213" s="39" t="str">
        <f t="shared" si="54"/>
        <v>51000 Programi Unije – raspoloživ predujam</v>
      </c>
      <c r="F213" s="43">
        <v>3211</v>
      </c>
      <c r="G213" s="39" t="str">
        <f t="shared" si="50"/>
        <v>Službena putovanja</v>
      </c>
      <c r="H213" s="74" t="s">
        <v>3186</v>
      </c>
      <c r="I213" s="39" t="str">
        <f t="shared" si="51"/>
        <v>PROGRAMSKO I OSTALO FINANCIRANJE JAVNIH VISOKIH UČILIŠTA – IZ EVIDENCIJSKIH PRIHODA</v>
      </c>
      <c r="J213" s="39" t="str">
        <f t="shared" si="52"/>
        <v>0942</v>
      </c>
      <c r="K213" s="73">
        <v>22693</v>
      </c>
      <c r="L213" s="73">
        <v>27803</v>
      </c>
      <c r="M213" s="73">
        <v>9966</v>
      </c>
      <c r="N213" s="243"/>
      <c r="O213" t="str">
        <f>IF(C213="","",'OPĆI DIO'!$C$1)</f>
        <v>2151 SVEUČILIŠTE U RIJECI - TEHNIČKI FAKULTET</v>
      </c>
      <c r="P213" t="str">
        <f t="shared" si="55"/>
        <v>321</v>
      </c>
      <c r="Q213" t="str">
        <f t="shared" si="56"/>
        <v>32</v>
      </c>
      <c r="R213" t="str">
        <f t="shared" si="57"/>
        <v>51</v>
      </c>
      <c r="S213" t="str">
        <f t="shared" si="58"/>
        <v>94</v>
      </c>
      <c r="T213" t="str">
        <f t="shared" si="59"/>
        <v>3</v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>08006</v>
      </c>
      <c r="B214" s="39" t="str">
        <f>IF(C214="","",VLOOKUP('OPĆI DIO'!$C$1,'OPĆI DIO'!$N$4:$W$137,9,FALSE))</f>
        <v>Sveučilišta i veleučilišta u Republici Hrvatskoj</v>
      </c>
      <c r="C214" s="270">
        <f t="shared" si="53"/>
        <v>51</v>
      </c>
      <c r="D214" s="43">
        <v>51000</v>
      </c>
      <c r="E214" s="39" t="str">
        <f t="shared" si="54"/>
        <v>51000 Programi Unije – raspoloživ predujam</v>
      </c>
      <c r="F214" s="43">
        <v>3213</v>
      </c>
      <c r="G214" s="39" t="str">
        <f t="shared" si="50"/>
        <v>Stručno usavršavanje zaposlenika</v>
      </c>
      <c r="H214" s="74" t="s">
        <v>3186</v>
      </c>
      <c r="I214" s="39" t="str">
        <f t="shared" si="51"/>
        <v>PROGRAMSKO I OSTALO FINANCIRANJE JAVNIH VISOKIH UČILIŠTA – IZ EVIDENCIJSKIH PRIHODA</v>
      </c>
      <c r="J214" s="39" t="str">
        <f t="shared" si="52"/>
        <v>0942</v>
      </c>
      <c r="K214" s="73">
        <v>2000</v>
      </c>
      <c r="L214" s="73">
        <v>4000</v>
      </c>
      <c r="M214" s="73">
        <v>0</v>
      </c>
      <c r="N214" s="243"/>
      <c r="O214" t="str">
        <f>IF(C214="","",'OPĆI DIO'!$C$1)</f>
        <v>2151 SVEUČILIŠTE U RIJECI - TEHNIČKI FAKULTET</v>
      </c>
      <c r="P214" t="str">
        <f t="shared" si="55"/>
        <v>321</v>
      </c>
      <c r="Q214" t="str">
        <f t="shared" si="56"/>
        <v>32</v>
      </c>
      <c r="R214" t="str">
        <f t="shared" si="57"/>
        <v>51</v>
      </c>
      <c r="S214" t="str">
        <f t="shared" si="58"/>
        <v>94</v>
      </c>
      <c r="T214" t="str">
        <f t="shared" si="59"/>
        <v>3</v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>08006</v>
      </c>
      <c r="B215" s="39" t="str">
        <f>IF(C215="","",VLOOKUP('OPĆI DIO'!$C$1,'OPĆI DIO'!$N$4:$W$137,9,FALSE))</f>
        <v>Sveučilišta i veleučilišta u Republici Hrvatskoj</v>
      </c>
      <c r="C215" s="270">
        <f t="shared" si="53"/>
        <v>51</v>
      </c>
      <c r="D215" s="43">
        <v>51000</v>
      </c>
      <c r="E215" s="39" t="str">
        <f t="shared" si="54"/>
        <v>51000 Programi Unije – raspoloživ predujam</v>
      </c>
      <c r="F215" s="43">
        <v>3221</v>
      </c>
      <c r="G215" s="39" t="str">
        <f t="shared" si="50"/>
        <v>Uredski materijal i ostali materijalni rashodi</v>
      </c>
      <c r="H215" s="74" t="s">
        <v>3186</v>
      </c>
      <c r="I215" s="39" t="str">
        <f t="shared" si="51"/>
        <v>PROGRAMSKO I OSTALO FINANCIRANJE JAVNIH VISOKIH UČILIŠTA – IZ EVIDENCIJSKIH PRIHODA</v>
      </c>
      <c r="J215" s="39" t="str">
        <f t="shared" si="52"/>
        <v>0942</v>
      </c>
      <c r="K215" s="73">
        <v>2780</v>
      </c>
      <c r="L215" s="73">
        <v>0</v>
      </c>
      <c r="M215" s="73">
        <v>0</v>
      </c>
      <c r="N215" s="243"/>
      <c r="O215" t="str">
        <f>IF(C215="","",'OPĆI DIO'!$C$1)</f>
        <v>2151 SVEUČILIŠTE U RIJECI - TEHNIČKI FAKULTET</v>
      </c>
      <c r="P215" t="str">
        <f t="shared" si="55"/>
        <v>322</v>
      </c>
      <c r="Q215" t="str">
        <f t="shared" si="56"/>
        <v>32</v>
      </c>
      <c r="R215" t="str">
        <f t="shared" si="57"/>
        <v>51</v>
      </c>
      <c r="S215" t="str">
        <f t="shared" si="58"/>
        <v>94</v>
      </c>
      <c r="T215" t="str">
        <f t="shared" si="59"/>
        <v>3</v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>08006</v>
      </c>
      <c r="B216" s="39" t="str">
        <f>IF(C216="","",VLOOKUP('OPĆI DIO'!$C$1,'OPĆI DIO'!$N$4:$W$137,9,FALSE))</f>
        <v>Sveučilišta i veleučilišta u Republici Hrvatskoj</v>
      </c>
      <c r="C216" s="270">
        <f t="shared" si="53"/>
        <v>51</v>
      </c>
      <c r="D216" s="43">
        <v>51000</v>
      </c>
      <c r="E216" s="39" t="str">
        <f t="shared" si="54"/>
        <v>51000 Programi Unije – raspoloživ predujam</v>
      </c>
      <c r="F216" s="43">
        <v>3233</v>
      </c>
      <c r="G216" s="39" t="str">
        <f t="shared" si="50"/>
        <v>Usluge promidžbe i informiranja</v>
      </c>
      <c r="H216" s="74" t="s">
        <v>3186</v>
      </c>
      <c r="I216" s="39" t="str">
        <f t="shared" si="51"/>
        <v>PROGRAMSKO I OSTALO FINANCIRANJE JAVNIH VISOKIH UČILIŠTA – IZ EVIDENCIJSKIH PRIHODA</v>
      </c>
      <c r="J216" s="39" t="str">
        <f t="shared" si="52"/>
        <v>0942</v>
      </c>
      <c r="K216" s="73">
        <v>3500</v>
      </c>
      <c r="L216" s="73">
        <v>0</v>
      </c>
      <c r="M216" s="73">
        <v>0</v>
      </c>
      <c r="N216" s="243"/>
      <c r="O216" t="str">
        <f>IF(C216="","",'OPĆI DIO'!$C$1)</f>
        <v>2151 SVEUČILIŠTE U RIJECI - TEHNIČKI FAKULTET</v>
      </c>
      <c r="P216" t="str">
        <f t="shared" si="55"/>
        <v>323</v>
      </c>
      <c r="Q216" t="str">
        <f t="shared" si="56"/>
        <v>32</v>
      </c>
      <c r="R216" t="str">
        <f t="shared" si="57"/>
        <v>51</v>
      </c>
      <c r="S216" t="str">
        <f t="shared" si="58"/>
        <v>94</v>
      </c>
      <c r="T216" t="str">
        <f t="shared" si="59"/>
        <v>3</v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>08006</v>
      </c>
      <c r="B217" s="39" t="str">
        <f>IF(C217="","",VLOOKUP('OPĆI DIO'!$C$1,'OPĆI DIO'!$N$4:$W$137,9,FALSE))</f>
        <v>Sveučilišta i veleučilišta u Republici Hrvatskoj</v>
      </c>
      <c r="C217" s="270">
        <f t="shared" si="53"/>
        <v>51</v>
      </c>
      <c r="D217" s="43">
        <v>51000</v>
      </c>
      <c r="E217" s="39" t="str">
        <f t="shared" si="54"/>
        <v>51000 Programi Unije – raspoloživ predujam</v>
      </c>
      <c r="F217" s="43">
        <v>3235</v>
      </c>
      <c r="G217" s="39" t="str">
        <f t="shared" si="50"/>
        <v>Zakupnine i najamnine</v>
      </c>
      <c r="H217" s="74" t="s">
        <v>3186</v>
      </c>
      <c r="I217" s="39" t="str">
        <f t="shared" si="51"/>
        <v>PROGRAMSKO I OSTALO FINANCIRANJE JAVNIH VISOKIH UČILIŠTA – IZ EVIDENCIJSKIH PRIHODA</v>
      </c>
      <c r="J217" s="39" t="str">
        <f t="shared" si="52"/>
        <v>0942</v>
      </c>
      <c r="K217" s="73">
        <v>300</v>
      </c>
      <c r="L217" s="73">
        <v>0</v>
      </c>
      <c r="M217" s="73">
        <v>0</v>
      </c>
      <c r="N217" s="243"/>
      <c r="O217" t="str">
        <f>IF(C217="","",'OPĆI DIO'!$C$1)</f>
        <v>2151 SVEUČILIŠTE U RIJECI - TEHNIČKI FAKULTET</v>
      </c>
      <c r="P217" t="str">
        <f t="shared" si="55"/>
        <v>323</v>
      </c>
      <c r="Q217" t="str">
        <f t="shared" si="56"/>
        <v>32</v>
      </c>
      <c r="R217" t="str">
        <f t="shared" si="57"/>
        <v>51</v>
      </c>
      <c r="S217" t="str">
        <f t="shared" si="58"/>
        <v>94</v>
      </c>
      <c r="T217" t="str">
        <f t="shared" si="59"/>
        <v>3</v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>08006</v>
      </c>
      <c r="B218" s="39" t="str">
        <f>IF(C218="","",VLOOKUP('OPĆI DIO'!$C$1,'OPĆI DIO'!$N$4:$W$137,9,FALSE))</f>
        <v>Sveučilišta i veleučilišta u Republici Hrvatskoj</v>
      </c>
      <c r="C218" s="270">
        <f t="shared" si="53"/>
        <v>51</v>
      </c>
      <c r="D218" s="43">
        <v>51000</v>
      </c>
      <c r="E218" s="39" t="str">
        <f t="shared" si="54"/>
        <v>51000 Programi Unije – raspoloživ predujam</v>
      </c>
      <c r="F218" s="43">
        <v>3237</v>
      </c>
      <c r="G218" s="39" t="str">
        <f t="shared" si="50"/>
        <v>Intelektualne i osobne usluge</v>
      </c>
      <c r="H218" s="74" t="s">
        <v>3186</v>
      </c>
      <c r="I218" s="39" t="str">
        <f t="shared" si="51"/>
        <v>PROGRAMSKO I OSTALO FINANCIRANJE JAVNIH VISOKIH UČILIŠTA – IZ EVIDENCIJSKIH PRIHODA</v>
      </c>
      <c r="J218" s="39" t="str">
        <f t="shared" si="52"/>
        <v>0942</v>
      </c>
      <c r="K218" s="73">
        <v>0</v>
      </c>
      <c r="L218" s="73">
        <v>40000</v>
      </c>
      <c r="M218" s="73">
        <v>52452</v>
      </c>
      <c r="N218" s="243"/>
      <c r="O218" t="str">
        <f>IF(C218="","",'OPĆI DIO'!$C$1)</f>
        <v>2151 SVEUČILIŠTE U RIJECI - TEHNIČKI FAKULTET</v>
      </c>
      <c r="P218" t="str">
        <f t="shared" si="55"/>
        <v>323</v>
      </c>
      <c r="Q218" t="str">
        <f t="shared" si="56"/>
        <v>32</v>
      </c>
      <c r="R218" t="str">
        <f t="shared" si="57"/>
        <v>51</v>
      </c>
      <c r="S218" t="str">
        <f t="shared" si="58"/>
        <v>94</v>
      </c>
      <c r="T218" t="str">
        <f t="shared" si="59"/>
        <v>3</v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>08006</v>
      </c>
      <c r="B219" s="39" t="str">
        <f>IF(C219="","",VLOOKUP('OPĆI DIO'!$C$1,'OPĆI DIO'!$N$4:$W$137,9,FALSE))</f>
        <v>Sveučilišta i veleučilišta u Republici Hrvatskoj</v>
      </c>
      <c r="C219" s="270">
        <f t="shared" si="53"/>
        <v>51</v>
      </c>
      <c r="D219" s="43">
        <v>51000</v>
      </c>
      <c r="E219" s="39" t="str">
        <f t="shared" si="54"/>
        <v>51000 Programi Unije – raspoloživ predujam</v>
      </c>
      <c r="F219" s="43">
        <v>3293</v>
      </c>
      <c r="G219" s="39" t="str">
        <f t="shared" si="50"/>
        <v>Reprezentacija</v>
      </c>
      <c r="H219" s="74" t="s">
        <v>3186</v>
      </c>
      <c r="I219" s="39" t="str">
        <f t="shared" si="51"/>
        <v>PROGRAMSKO I OSTALO FINANCIRANJE JAVNIH VISOKIH UČILIŠTA – IZ EVIDENCIJSKIH PRIHODA</v>
      </c>
      <c r="J219" s="39" t="str">
        <f t="shared" si="52"/>
        <v>0942</v>
      </c>
      <c r="K219" s="73">
        <v>7500</v>
      </c>
      <c r="L219" s="73">
        <v>6000</v>
      </c>
      <c r="M219" s="73">
        <v>6000</v>
      </c>
      <c r="N219" s="243"/>
      <c r="O219" t="str">
        <f>IF(C219="","",'OPĆI DIO'!$C$1)</f>
        <v>2151 SVEUČILIŠTE U RIJECI - TEHNIČKI FAKULTET</v>
      </c>
      <c r="P219" t="str">
        <f t="shared" si="55"/>
        <v>329</v>
      </c>
      <c r="Q219" t="str">
        <f t="shared" si="56"/>
        <v>32</v>
      </c>
      <c r="R219" t="str">
        <f t="shared" si="57"/>
        <v>51</v>
      </c>
      <c r="S219" t="str">
        <f t="shared" si="58"/>
        <v>94</v>
      </c>
      <c r="T219" t="str">
        <f t="shared" si="59"/>
        <v>3</v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>08006</v>
      </c>
      <c r="B220" s="39" t="str">
        <f>IF(C220="","",VLOOKUP('OPĆI DIO'!$C$1,'OPĆI DIO'!$N$4:$W$137,9,FALSE))</f>
        <v>Sveučilišta i veleučilišta u Republici Hrvatskoj</v>
      </c>
      <c r="C220" s="270">
        <f t="shared" si="53"/>
        <v>51</v>
      </c>
      <c r="D220" s="43">
        <v>51000</v>
      </c>
      <c r="E220" s="39" t="str">
        <f t="shared" si="54"/>
        <v>51000 Programi Unije – raspoloživ predujam</v>
      </c>
      <c r="F220" s="43">
        <v>3299</v>
      </c>
      <c r="G220" s="39" t="str">
        <f t="shared" si="50"/>
        <v>Ostali nespomenuti rashodi poslovanja</v>
      </c>
      <c r="H220" s="74" t="s">
        <v>3186</v>
      </c>
      <c r="I220" s="39" t="str">
        <f t="shared" si="51"/>
        <v>PROGRAMSKO I OSTALO FINANCIRANJE JAVNIH VISOKIH UČILIŠTA – IZ EVIDENCIJSKIH PRIHODA</v>
      </c>
      <c r="J220" s="39" t="str">
        <f t="shared" si="52"/>
        <v>0942</v>
      </c>
      <c r="K220" s="73">
        <v>6000</v>
      </c>
      <c r="L220" s="73">
        <v>0</v>
      </c>
      <c r="M220" s="73">
        <v>0</v>
      </c>
      <c r="N220" s="243"/>
      <c r="O220" t="str">
        <f>IF(C220="","",'OPĆI DIO'!$C$1)</f>
        <v>2151 SVEUČILIŠTE U RIJECI - TEHNIČKI FAKULTET</v>
      </c>
      <c r="P220" t="str">
        <f t="shared" si="55"/>
        <v>329</v>
      </c>
      <c r="Q220" t="str">
        <f t="shared" si="56"/>
        <v>32</v>
      </c>
      <c r="R220" t="str">
        <f t="shared" si="57"/>
        <v>51</v>
      </c>
      <c r="S220" t="str">
        <f t="shared" si="58"/>
        <v>94</v>
      </c>
      <c r="T220" t="str">
        <f t="shared" si="59"/>
        <v>3</v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>08006</v>
      </c>
      <c r="B221" s="39" t="str">
        <f>IF(C221="","",VLOOKUP('OPĆI DIO'!$C$1,'OPĆI DIO'!$N$4:$W$137,9,FALSE))</f>
        <v>Sveučilišta i veleučilišta u Republici Hrvatskoj</v>
      </c>
      <c r="C221" s="270">
        <f t="shared" si="53"/>
        <v>51</v>
      </c>
      <c r="D221" s="43">
        <v>51000</v>
      </c>
      <c r="E221" s="39" t="str">
        <f t="shared" si="54"/>
        <v>51000 Programi Unije – raspoloživ predujam</v>
      </c>
      <c r="F221" s="43">
        <v>3431</v>
      </c>
      <c r="G221" s="39" t="str">
        <f t="shared" si="50"/>
        <v>Bankarske usluge i usluge platnog prometa</v>
      </c>
      <c r="H221" s="74" t="s">
        <v>3186</v>
      </c>
      <c r="I221" s="39" t="str">
        <f t="shared" si="51"/>
        <v>PROGRAMSKO I OSTALO FINANCIRANJE JAVNIH VISOKIH UČILIŠTA – IZ EVIDENCIJSKIH PRIHODA</v>
      </c>
      <c r="J221" s="39" t="str">
        <f t="shared" si="52"/>
        <v>0942</v>
      </c>
      <c r="K221" s="73">
        <v>500</v>
      </c>
      <c r="L221" s="73">
        <v>0</v>
      </c>
      <c r="M221" s="73">
        <v>0</v>
      </c>
      <c r="N221" s="243"/>
      <c r="O221" t="str">
        <f>IF(C221="","",'OPĆI DIO'!$C$1)</f>
        <v>2151 SVEUČILIŠTE U RIJECI - TEHNIČKI FAKULTET</v>
      </c>
      <c r="P221" t="str">
        <f t="shared" si="55"/>
        <v>343</v>
      </c>
      <c r="Q221" t="str">
        <f t="shared" si="56"/>
        <v>34</v>
      </c>
      <c r="R221" t="str">
        <f t="shared" si="57"/>
        <v>51</v>
      </c>
      <c r="S221" t="str">
        <f t="shared" si="58"/>
        <v>94</v>
      </c>
      <c r="T221" t="str">
        <f t="shared" si="59"/>
        <v>3</v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>08006</v>
      </c>
      <c r="B222" s="39" t="str">
        <f>IF(C222="","",VLOOKUP('OPĆI DIO'!$C$1,'OPĆI DIO'!$N$4:$W$137,9,FALSE))</f>
        <v>Sveučilišta i veleučilišta u Republici Hrvatskoj</v>
      </c>
      <c r="C222" s="270">
        <f t="shared" si="53"/>
        <v>51</v>
      </c>
      <c r="D222" s="43">
        <v>51000</v>
      </c>
      <c r="E222" s="39" t="str">
        <f t="shared" si="54"/>
        <v>51000 Programi Unije – raspoloživ predujam</v>
      </c>
      <c r="F222" s="43">
        <v>3611</v>
      </c>
      <c r="G222" s="39" t="str">
        <f t="shared" si="50"/>
        <v>Tekuće pomoći inozemnim vladama</v>
      </c>
      <c r="H222" s="74" t="s">
        <v>3186</v>
      </c>
      <c r="I222" s="39" t="str">
        <f t="shared" si="51"/>
        <v>PROGRAMSKO I OSTALO FINANCIRANJE JAVNIH VISOKIH UČILIŠTA – IZ EVIDENCIJSKIH PRIHODA</v>
      </c>
      <c r="J222" s="39" t="str">
        <f t="shared" si="52"/>
        <v>0942</v>
      </c>
      <c r="K222" s="73">
        <v>41500</v>
      </c>
      <c r="L222" s="73">
        <v>0</v>
      </c>
      <c r="M222" s="73">
        <v>0</v>
      </c>
      <c r="N222" s="243"/>
      <c r="O222" t="str">
        <f>IF(C222="","",'OPĆI DIO'!$C$1)</f>
        <v>2151 SVEUČILIŠTE U RIJECI - TEHNIČKI FAKULTET</v>
      </c>
      <c r="P222" t="str">
        <f t="shared" si="55"/>
        <v>361</v>
      </c>
      <c r="Q222" t="str">
        <f t="shared" si="56"/>
        <v>36</v>
      </c>
      <c r="R222" t="str">
        <f t="shared" si="57"/>
        <v>51</v>
      </c>
      <c r="S222" t="str">
        <f t="shared" si="58"/>
        <v>94</v>
      </c>
      <c r="T222" t="str">
        <f t="shared" si="59"/>
        <v>3</v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>08006</v>
      </c>
      <c r="B223" s="39" t="str">
        <f>IF(C223="","",VLOOKUP('OPĆI DIO'!$C$1,'OPĆI DIO'!$N$4:$W$137,9,FALSE))</f>
        <v>Sveučilišta i veleučilišta u Republici Hrvatskoj</v>
      </c>
      <c r="C223" s="270">
        <f t="shared" si="53"/>
        <v>51</v>
      </c>
      <c r="D223" s="43">
        <v>51000</v>
      </c>
      <c r="E223" s="39" t="str">
        <f t="shared" si="54"/>
        <v>51000 Programi Unije – raspoloživ predujam</v>
      </c>
      <c r="F223" s="43">
        <v>3721</v>
      </c>
      <c r="G223" s="39" t="str">
        <f t="shared" si="50"/>
        <v>Naknade građanima i kućanstvima u novcu</v>
      </c>
      <c r="H223" s="74" t="s">
        <v>3186</v>
      </c>
      <c r="I223" s="39" t="str">
        <f t="shared" si="51"/>
        <v>PROGRAMSKO I OSTALO FINANCIRANJE JAVNIH VISOKIH UČILIŠTA – IZ EVIDENCIJSKIH PRIHODA</v>
      </c>
      <c r="J223" s="39" t="str">
        <f t="shared" si="52"/>
        <v>0942</v>
      </c>
      <c r="K223" s="73">
        <v>176066</v>
      </c>
      <c r="L223" s="73">
        <v>0</v>
      </c>
      <c r="M223" s="73">
        <v>0</v>
      </c>
      <c r="N223" s="243"/>
      <c r="O223" t="str">
        <f>IF(C223="","",'OPĆI DIO'!$C$1)</f>
        <v>2151 SVEUČILIŠTE U RIJECI - TEHNIČKI FAKULTET</v>
      </c>
      <c r="P223" t="str">
        <f t="shared" si="55"/>
        <v>372</v>
      </c>
      <c r="Q223" t="str">
        <f t="shared" si="56"/>
        <v>37</v>
      </c>
      <c r="R223" t="str">
        <f t="shared" si="57"/>
        <v>51</v>
      </c>
      <c r="S223" t="str">
        <f t="shared" si="58"/>
        <v>94</v>
      </c>
      <c r="T223" t="str">
        <f t="shared" si="59"/>
        <v>3</v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>08006</v>
      </c>
      <c r="B224" s="39" t="str">
        <f>IF(C224="","",VLOOKUP('OPĆI DIO'!$C$1,'OPĆI DIO'!$N$4:$W$137,9,FALSE))</f>
        <v>Sveučilišta i veleučilišta u Republici Hrvatskoj</v>
      </c>
      <c r="C224" s="270">
        <f t="shared" si="53"/>
        <v>51</v>
      </c>
      <c r="D224" s="43">
        <v>51000</v>
      </c>
      <c r="E224" s="39" t="str">
        <f t="shared" si="54"/>
        <v>51000 Programi Unije – raspoloživ predujam</v>
      </c>
      <c r="F224" s="43">
        <v>4224</v>
      </c>
      <c r="G224" s="39" t="str">
        <f t="shared" si="50"/>
        <v>Medicinska i laboratorijska oprema</v>
      </c>
      <c r="H224" s="74" t="s">
        <v>3186</v>
      </c>
      <c r="I224" s="39" t="str">
        <f t="shared" si="51"/>
        <v>PROGRAMSKO I OSTALO FINANCIRANJE JAVNIH VISOKIH UČILIŠTA – IZ EVIDENCIJSKIH PRIHODA</v>
      </c>
      <c r="J224" s="39" t="str">
        <f t="shared" si="52"/>
        <v>0942</v>
      </c>
      <c r="K224" s="73">
        <v>95380</v>
      </c>
      <c r="L224" s="73">
        <v>37050</v>
      </c>
      <c r="M224" s="73">
        <v>0</v>
      </c>
      <c r="N224" s="243"/>
      <c r="O224" t="str">
        <f>IF(C224="","",'OPĆI DIO'!$C$1)</f>
        <v>2151 SVEUČILIŠTE U RIJECI - TEHNIČKI FAKULTET</v>
      </c>
      <c r="P224" t="str">
        <f t="shared" si="55"/>
        <v>422</v>
      </c>
      <c r="Q224" t="str">
        <f t="shared" si="56"/>
        <v>42</v>
      </c>
      <c r="R224" t="str">
        <f t="shared" si="57"/>
        <v>51</v>
      </c>
      <c r="S224" t="str">
        <f t="shared" si="58"/>
        <v>94</v>
      </c>
      <c r="T224" t="str">
        <f t="shared" si="59"/>
        <v>4</v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0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3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>08006</v>
      </c>
      <c r="B226" s="39" t="str">
        <f>IF(C226="","",VLOOKUP('OPĆI DIO'!$C$1,'OPĆI DIO'!$N$4:$W$137,9,FALSE))</f>
        <v>Sveučilišta i veleučilišta u Republici Hrvatskoj</v>
      </c>
      <c r="C226" s="270">
        <f t="shared" si="53"/>
        <v>561</v>
      </c>
      <c r="D226" s="43">
        <v>561</v>
      </c>
      <c r="E226" s="39" t="str">
        <f t="shared" si="54"/>
        <v>Europski socijalni fond plus – predfinanciranje iz izvora 11 Opći prihodi i primici</v>
      </c>
      <c r="F226" s="43">
        <v>3111</v>
      </c>
      <c r="G226" s="39" t="str">
        <f t="shared" si="50"/>
        <v>Plaće za redovan rad</v>
      </c>
      <c r="H226" s="74" t="s">
        <v>3186</v>
      </c>
      <c r="I226" s="39" t="str">
        <f t="shared" si="51"/>
        <v>PROGRAMSKO I OSTALO FINANCIRANJE JAVNIH VISOKIH UČILIŠTA – IZ EVIDENCIJSKIH PRIHODA</v>
      </c>
      <c r="J226" s="39" t="str">
        <f t="shared" si="52"/>
        <v>0942</v>
      </c>
      <c r="K226" s="73">
        <v>22000</v>
      </c>
      <c r="L226" s="73">
        <v>3300</v>
      </c>
      <c r="M226" s="73">
        <v>0</v>
      </c>
      <c r="N226" s="243"/>
      <c r="O226" t="str">
        <f>IF(C226="","",'OPĆI DIO'!$C$1)</f>
        <v>2151 SVEUČILIŠTE U RIJECI - TEHNIČKI FAKULTET</v>
      </c>
      <c r="P226" t="str">
        <f t="shared" si="55"/>
        <v>311</v>
      </c>
      <c r="Q226" t="str">
        <f t="shared" si="56"/>
        <v>31</v>
      </c>
      <c r="R226" t="str">
        <f t="shared" si="57"/>
        <v>561</v>
      </c>
      <c r="S226" t="str">
        <f t="shared" si="58"/>
        <v>94</v>
      </c>
      <c r="T226" t="str">
        <f t="shared" si="59"/>
        <v>3</v>
      </c>
      <c r="U226">
        <f t="shared" si="60"/>
        <v>561</v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>08006</v>
      </c>
      <c r="B227" s="39" t="str">
        <f>IF(C227="","",VLOOKUP('OPĆI DIO'!$C$1,'OPĆI DIO'!$N$4:$W$137,9,FALSE))</f>
        <v>Sveučilišta i veleučilišta u Republici Hrvatskoj</v>
      </c>
      <c r="C227" s="270">
        <f t="shared" si="53"/>
        <v>561</v>
      </c>
      <c r="D227" s="43">
        <v>561</v>
      </c>
      <c r="E227" s="39" t="str">
        <f t="shared" si="54"/>
        <v>Europski socijalni fond plus – predfinanciranje iz izvora 11 Opći prihodi i primici</v>
      </c>
      <c r="F227" s="43">
        <v>3132</v>
      </c>
      <c r="G227" s="39" t="str">
        <f t="shared" si="50"/>
        <v>Doprinosi za obvezno zdravstveno osiguranje</v>
      </c>
      <c r="H227" s="74" t="s">
        <v>3186</v>
      </c>
      <c r="I227" s="39" t="str">
        <f t="shared" si="51"/>
        <v>PROGRAMSKO I OSTALO FINANCIRANJE JAVNIH VISOKIH UČILIŠTA – IZ EVIDENCIJSKIH PRIHODA</v>
      </c>
      <c r="J227" s="39" t="str">
        <f t="shared" si="52"/>
        <v>0942</v>
      </c>
      <c r="K227" s="73">
        <v>3630</v>
      </c>
      <c r="L227" s="73">
        <v>545</v>
      </c>
      <c r="M227" s="73">
        <v>0</v>
      </c>
      <c r="N227" s="243"/>
      <c r="O227" t="str">
        <f>IF(C227="","",'OPĆI DIO'!$C$1)</f>
        <v>2151 SVEUČILIŠTE U RIJECI - TEHNIČKI FAKULTET</v>
      </c>
      <c r="P227" t="str">
        <f t="shared" si="55"/>
        <v>313</v>
      </c>
      <c r="Q227" t="str">
        <f t="shared" si="56"/>
        <v>31</v>
      </c>
      <c r="R227" t="str">
        <f t="shared" si="57"/>
        <v>561</v>
      </c>
      <c r="S227" t="str">
        <f t="shared" si="58"/>
        <v>94</v>
      </c>
      <c r="T227" t="str">
        <f t="shared" si="59"/>
        <v>3</v>
      </c>
      <c r="U227">
        <f t="shared" si="60"/>
        <v>561</v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>08006</v>
      </c>
      <c r="B228" s="39" t="str">
        <f>IF(C228="","",VLOOKUP('OPĆI DIO'!$C$1,'OPĆI DIO'!$N$4:$W$137,9,FALSE))</f>
        <v>Sveučilišta i veleučilišta u Republici Hrvatskoj</v>
      </c>
      <c r="C228" s="270">
        <f t="shared" si="53"/>
        <v>561</v>
      </c>
      <c r="D228" s="43">
        <v>561</v>
      </c>
      <c r="E228" s="39" t="str">
        <f t="shared" si="54"/>
        <v>Europski socijalni fond plus – predfinanciranje iz izvora 11 Opći prihodi i primici</v>
      </c>
      <c r="F228" s="43">
        <v>4221</v>
      </c>
      <c r="G228" s="39" t="str">
        <f t="shared" si="50"/>
        <v>Uredska oprema i namještaj</v>
      </c>
      <c r="H228" s="74" t="s">
        <v>3186</v>
      </c>
      <c r="I228" s="39" t="str">
        <f t="shared" si="51"/>
        <v>PROGRAMSKO I OSTALO FINANCIRANJE JAVNIH VISOKIH UČILIŠTA – IZ EVIDENCIJSKIH PRIHODA</v>
      </c>
      <c r="J228" s="39" t="str">
        <f t="shared" si="52"/>
        <v>0942</v>
      </c>
      <c r="K228" s="73">
        <v>1000</v>
      </c>
      <c r="L228" s="73">
        <v>0</v>
      </c>
      <c r="M228" s="73"/>
      <c r="N228" s="243"/>
      <c r="O228" t="str">
        <f>IF(C228="","",'OPĆI DIO'!$C$1)</f>
        <v>2151 SVEUČILIŠTE U RIJECI - TEHNIČKI FAKULTET</v>
      </c>
      <c r="P228" t="str">
        <f t="shared" si="55"/>
        <v>422</v>
      </c>
      <c r="Q228" t="str">
        <f t="shared" si="56"/>
        <v>42</v>
      </c>
      <c r="R228" t="str">
        <f t="shared" si="57"/>
        <v>561</v>
      </c>
      <c r="S228" t="str">
        <f t="shared" si="58"/>
        <v>94</v>
      </c>
      <c r="T228" t="str">
        <f t="shared" si="59"/>
        <v>4</v>
      </c>
      <c r="U228">
        <f t="shared" si="60"/>
        <v>561</v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>08006</v>
      </c>
      <c r="B229" s="39" t="str">
        <f>IF(C229="","",VLOOKUP('OPĆI DIO'!$C$1,'OPĆI DIO'!$N$4:$W$137,9,FALSE))</f>
        <v>Sveučilišta i veleučilišta u Republici Hrvatskoj</v>
      </c>
      <c r="C229" s="270">
        <f t="shared" si="53"/>
        <v>561</v>
      </c>
      <c r="D229" s="43">
        <v>561</v>
      </c>
      <c r="E229" s="39" t="str">
        <f t="shared" si="54"/>
        <v>Europski socijalni fond plus – predfinanciranje iz izvora 11 Opći prihodi i primici</v>
      </c>
      <c r="F229" s="43">
        <v>4224</v>
      </c>
      <c r="G229" s="39" t="str">
        <f t="shared" si="50"/>
        <v>Medicinska i laboratorijska oprema</v>
      </c>
      <c r="H229" s="74" t="s">
        <v>3186</v>
      </c>
      <c r="I229" s="39" t="str">
        <f t="shared" si="51"/>
        <v>PROGRAMSKO I OSTALO FINANCIRANJE JAVNIH VISOKIH UČILIŠTA – IZ EVIDENCIJSKIH PRIHODA</v>
      </c>
      <c r="J229" s="39" t="str">
        <f t="shared" si="52"/>
        <v>0942</v>
      </c>
      <c r="K229" s="73">
        <v>0</v>
      </c>
      <c r="L229" s="73">
        <v>4029</v>
      </c>
      <c r="M229" s="73">
        <v>0</v>
      </c>
      <c r="N229" s="243"/>
      <c r="O229" t="str">
        <f>IF(C229="","",'OPĆI DIO'!$C$1)</f>
        <v>2151 SVEUČILIŠTE U RIJECI - TEHNIČKI FAKULTET</v>
      </c>
      <c r="P229" t="str">
        <f t="shared" si="55"/>
        <v>422</v>
      </c>
      <c r="Q229" t="str">
        <f t="shared" si="56"/>
        <v>42</v>
      </c>
      <c r="R229" t="str">
        <f t="shared" si="57"/>
        <v>561</v>
      </c>
      <c r="S229" t="str">
        <f t="shared" si="58"/>
        <v>94</v>
      </c>
      <c r="T229" t="str">
        <f t="shared" si="59"/>
        <v>4</v>
      </c>
      <c r="U229">
        <f t="shared" si="60"/>
        <v>561</v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0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3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>08006</v>
      </c>
      <c r="B231" s="39" t="str">
        <f>IF(C231="","",VLOOKUP('OPĆI DIO'!$C$1,'OPĆI DIO'!$N$4:$W$137,9,FALSE))</f>
        <v>Sveučilišta i veleučilišta u Republici Hrvatskoj</v>
      </c>
      <c r="C231" s="270">
        <f t="shared" si="53"/>
        <v>563</v>
      </c>
      <c r="D231" s="43">
        <v>563</v>
      </c>
      <c r="E231" s="39" t="str">
        <f t="shared" si="54"/>
        <v>Europski fond za regionalni razvoj – predfinanciranje iz izvora 11 Opći prihodi i primici</v>
      </c>
      <c r="F231" s="43">
        <v>3111</v>
      </c>
      <c r="G231" s="39" t="str">
        <f t="shared" si="50"/>
        <v>Plaće za redovan rad</v>
      </c>
      <c r="H231" s="74" t="s">
        <v>3187</v>
      </c>
      <c r="I231" s="39" t="str">
        <f t="shared" si="51"/>
        <v>PROGRAM PREKOGRANIČNE SURADNJE UPRAVLJAČKO TIJELO IZ INOZEMSTVA - IZ EVIDENCIJSKIH PRIHODA</v>
      </c>
      <c r="J231" s="39" t="str">
        <f t="shared" si="52"/>
        <v>0942</v>
      </c>
      <c r="K231" s="73">
        <v>42500</v>
      </c>
      <c r="L231" s="73">
        <v>0</v>
      </c>
      <c r="M231" s="73">
        <v>0</v>
      </c>
      <c r="N231" s="243"/>
      <c r="O231" t="str">
        <f>IF(C231="","",'OPĆI DIO'!$C$1)</f>
        <v>2151 SVEUČILIŠTE U RIJECI - TEHNIČKI FAKULTET</v>
      </c>
      <c r="P231" t="str">
        <f t="shared" si="55"/>
        <v>311</v>
      </c>
      <c r="Q231" t="str">
        <f t="shared" si="56"/>
        <v>31</v>
      </c>
      <c r="R231" t="str">
        <f t="shared" si="57"/>
        <v>563</v>
      </c>
      <c r="S231" t="str">
        <f t="shared" si="58"/>
        <v>94</v>
      </c>
      <c r="T231" t="str">
        <f t="shared" si="59"/>
        <v>3</v>
      </c>
      <c r="U231">
        <f t="shared" si="60"/>
        <v>563</v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>08006</v>
      </c>
      <c r="B232" s="39" t="str">
        <f>IF(C232="","",VLOOKUP('OPĆI DIO'!$C$1,'OPĆI DIO'!$N$4:$W$137,9,FALSE))</f>
        <v>Sveučilišta i veleučilišta u Republici Hrvatskoj</v>
      </c>
      <c r="C232" s="270">
        <f t="shared" si="53"/>
        <v>563</v>
      </c>
      <c r="D232" s="43">
        <v>563</v>
      </c>
      <c r="E232" s="39" t="str">
        <f t="shared" si="54"/>
        <v>Europski fond za regionalni razvoj – predfinanciranje iz izvora 11 Opći prihodi i primici</v>
      </c>
      <c r="F232" s="43">
        <v>3121</v>
      </c>
      <c r="G232" s="39" t="str">
        <f t="shared" si="50"/>
        <v>Ostali rashodi za zaposlene</v>
      </c>
      <c r="H232" s="74" t="s">
        <v>3187</v>
      </c>
      <c r="I232" s="39" t="str">
        <f t="shared" si="51"/>
        <v>PROGRAM PREKOGRANIČNE SURADNJE UPRAVLJAČKO TIJELO IZ INOZEMSTVA - IZ EVIDENCIJSKIH PRIHODA</v>
      </c>
      <c r="J232" s="39" t="str">
        <f t="shared" si="52"/>
        <v>0942</v>
      </c>
      <c r="K232" s="73">
        <v>2000</v>
      </c>
      <c r="L232" s="73">
        <v>0</v>
      </c>
      <c r="M232" s="73">
        <v>0</v>
      </c>
      <c r="N232" s="243"/>
      <c r="O232" t="str">
        <f>IF(C232="","",'OPĆI DIO'!$C$1)</f>
        <v>2151 SVEUČILIŠTE U RIJECI - TEHNIČKI FAKULTET</v>
      </c>
      <c r="P232" t="str">
        <f t="shared" si="55"/>
        <v>312</v>
      </c>
      <c r="Q232" t="str">
        <f t="shared" si="56"/>
        <v>31</v>
      </c>
      <c r="R232" t="str">
        <f t="shared" si="57"/>
        <v>563</v>
      </c>
      <c r="S232" t="str">
        <f t="shared" si="58"/>
        <v>94</v>
      </c>
      <c r="T232" t="str">
        <f t="shared" si="59"/>
        <v>3</v>
      </c>
      <c r="U232">
        <f t="shared" si="60"/>
        <v>563</v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>08006</v>
      </c>
      <c r="B233" s="39" t="str">
        <f>IF(C233="","",VLOOKUP('OPĆI DIO'!$C$1,'OPĆI DIO'!$N$4:$W$137,9,FALSE))</f>
        <v>Sveučilišta i veleučilišta u Republici Hrvatskoj</v>
      </c>
      <c r="C233" s="270">
        <f t="shared" si="53"/>
        <v>563</v>
      </c>
      <c r="D233" s="43">
        <v>563</v>
      </c>
      <c r="E233" s="39" t="str">
        <f t="shared" si="54"/>
        <v>Europski fond za regionalni razvoj – predfinanciranje iz izvora 11 Opći prihodi i primici</v>
      </c>
      <c r="F233" s="43">
        <v>3132</v>
      </c>
      <c r="G233" s="39" t="str">
        <f t="shared" si="50"/>
        <v>Doprinosi za obvezno zdravstveno osiguranje</v>
      </c>
      <c r="H233" s="74" t="s">
        <v>3187</v>
      </c>
      <c r="I233" s="39" t="str">
        <f t="shared" si="51"/>
        <v>PROGRAM PREKOGRANIČNE SURADNJE UPRAVLJAČKO TIJELO IZ INOZEMSTVA - IZ EVIDENCIJSKIH PRIHODA</v>
      </c>
      <c r="J233" s="39" t="str">
        <f t="shared" si="52"/>
        <v>0942</v>
      </c>
      <c r="K233" s="73">
        <v>3713</v>
      </c>
      <c r="L233" s="73">
        <v>0</v>
      </c>
      <c r="M233" s="73">
        <v>0</v>
      </c>
      <c r="N233" s="243"/>
      <c r="O233" t="str">
        <f>IF(C233="","",'OPĆI DIO'!$C$1)</f>
        <v>2151 SVEUČILIŠTE U RIJECI - TEHNIČKI FAKULTET</v>
      </c>
      <c r="P233" t="str">
        <f t="shared" si="55"/>
        <v>313</v>
      </c>
      <c r="Q233" t="str">
        <f t="shared" si="56"/>
        <v>31</v>
      </c>
      <c r="R233" t="str">
        <f t="shared" si="57"/>
        <v>563</v>
      </c>
      <c r="S233" t="str">
        <f t="shared" si="58"/>
        <v>94</v>
      </c>
      <c r="T233" t="str">
        <f t="shared" si="59"/>
        <v>3</v>
      </c>
      <c r="U233">
        <f t="shared" si="60"/>
        <v>563</v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>08006</v>
      </c>
      <c r="B234" s="39" t="str">
        <f>IF(C234="","",VLOOKUP('OPĆI DIO'!$C$1,'OPĆI DIO'!$N$4:$W$137,9,FALSE))</f>
        <v>Sveučilišta i veleučilišta u Republici Hrvatskoj</v>
      </c>
      <c r="C234" s="270">
        <f t="shared" si="53"/>
        <v>563</v>
      </c>
      <c r="D234" s="43">
        <v>563</v>
      </c>
      <c r="E234" s="39" t="str">
        <f t="shared" si="54"/>
        <v>Europski fond za regionalni razvoj – predfinanciranje iz izvora 11 Opći prihodi i primici</v>
      </c>
      <c r="F234" s="43">
        <v>3211</v>
      </c>
      <c r="G234" s="39" t="str">
        <f t="shared" si="50"/>
        <v>Službena putovanja</v>
      </c>
      <c r="H234" s="74" t="s">
        <v>3187</v>
      </c>
      <c r="I234" s="39" t="str">
        <f t="shared" si="51"/>
        <v>PROGRAM PREKOGRANIČNE SURADNJE UPRAVLJAČKO TIJELO IZ INOZEMSTVA - IZ EVIDENCIJSKIH PRIHODA</v>
      </c>
      <c r="J234" s="39" t="str">
        <f t="shared" si="52"/>
        <v>0942</v>
      </c>
      <c r="K234" s="73">
        <v>3000</v>
      </c>
      <c r="L234" s="73">
        <v>0</v>
      </c>
      <c r="M234" s="73">
        <v>0</v>
      </c>
      <c r="N234" s="243"/>
      <c r="O234" t="str">
        <f>IF(C234="","",'OPĆI DIO'!$C$1)</f>
        <v>2151 SVEUČILIŠTE U RIJECI - TEHNIČKI FAKULTET</v>
      </c>
      <c r="P234" t="str">
        <f t="shared" si="55"/>
        <v>321</v>
      </c>
      <c r="Q234" t="str">
        <f t="shared" si="56"/>
        <v>32</v>
      </c>
      <c r="R234" t="str">
        <f t="shared" si="57"/>
        <v>563</v>
      </c>
      <c r="S234" t="str">
        <f t="shared" si="58"/>
        <v>94</v>
      </c>
      <c r="T234" t="str">
        <f t="shared" si="59"/>
        <v>3</v>
      </c>
      <c r="U234">
        <f t="shared" si="60"/>
        <v>563</v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>08006</v>
      </c>
      <c r="B235" s="39" t="str">
        <f>IF(C235="","",VLOOKUP('OPĆI DIO'!$C$1,'OPĆI DIO'!$N$4:$W$137,9,FALSE))</f>
        <v>Sveučilišta i veleučilišta u Republici Hrvatskoj</v>
      </c>
      <c r="C235" s="270">
        <f t="shared" si="53"/>
        <v>563</v>
      </c>
      <c r="D235" s="43">
        <v>563</v>
      </c>
      <c r="E235" s="39" t="str">
        <f t="shared" si="54"/>
        <v>Europski fond za regionalni razvoj – predfinanciranje iz izvora 11 Opći prihodi i primici</v>
      </c>
      <c r="F235" s="43">
        <v>3293</v>
      </c>
      <c r="G235" s="39" t="str">
        <f t="shared" si="50"/>
        <v>Reprezentacija</v>
      </c>
      <c r="H235" s="74" t="s">
        <v>3187</v>
      </c>
      <c r="I235" s="39" t="str">
        <f t="shared" si="51"/>
        <v>PROGRAM PREKOGRANIČNE SURADNJE UPRAVLJAČKO TIJELO IZ INOZEMSTVA - IZ EVIDENCIJSKIH PRIHODA</v>
      </c>
      <c r="J235" s="39" t="str">
        <f t="shared" si="52"/>
        <v>0942</v>
      </c>
      <c r="K235" s="73">
        <v>1000</v>
      </c>
      <c r="L235" s="73">
        <v>0</v>
      </c>
      <c r="M235" s="73">
        <v>0</v>
      </c>
      <c r="N235" s="243"/>
      <c r="O235" t="str">
        <f>IF(C235="","",'OPĆI DIO'!$C$1)</f>
        <v>2151 SVEUČILIŠTE U RIJECI - TEHNIČKI FAKULTET</v>
      </c>
      <c r="P235" t="str">
        <f t="shared" si="55"/>
        <v>329</v>
      </c>
      <c r="Q235" t="str">
        <f t="shared" si="56"/>
        <v>32</v>
      </c>
      <c r="R235" t="str">
        <f t="shared" si="57"/>
        <v>563</v>
      </c>
      <c r="S235" t="str">
        <f t="shared" si="58"/>
        <v>94</v>
      </c>
      <c r="T235" t="str">
        <f t="shared" si="59"/>
        <v>3</v>
      </c>
      <c r="U235">
        <f t="shared" si="60"/>
        <v>563</v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>08006</v>
      </c>
      <c r="B236" s="39" t="str">
        <f>IF(C236="","",VLOOKUP('OPĆI DIO'!$C$1,'OPĆI DIO'!$N$4:$W$137,9,FALSE))</f>
        <v>Sveučilišta i veleučilišta u Republici Hrvatskoj</v>
      </c>
      <c r="C236" s="270">
        <f t="shared" si="53"/>
        <v>563</v>
      </c>
      <c r="D236" s="43">
        <v>563</v>
      </c>
      <c r="E236" s="39" t="str">
        <f t="shared" si="54"/>
        <v>Europski fond za regionalni razvoj – predfinanciranje iz izvora 11 Opći prihodi i primici</v>
      </c>
      <c r="F236" s="43">
        <v>4224</v>
      </c>
      <c r="G236" s="39" t="str">
        <f t="shared" si="50"/>
        <v>Medicinska i laboratorijska oprema</v>
      </c>
      <c r="H236" s="74" t="s">
        <v>3187</v>
      </c>
      <c r="I236" s="39" t="str">
        <f t="shared" si="51"/>
        <v>PROGRAM PREKOGRANIČNE SURADNJE UPRAVLJAČKO TIJELO IZ INOZEMSTVA - IZ EVIDENCIJSKIH PRIHODA</v>
      </c>
      <c r="J236" s="39" t="str">
        <f t="shared" si="52"/>
        <v>0942</v>
      </c>
      <c r="K236" s="73">
        <v>6637</v>
      </c>
      <c r="L236" s="73">
        <v>0</v>
      </c>
      <c r="M236" s="73">
        <v>0</v>
      </c>
      <c r="N236" s="243"/>
      <c r="O236" t="str">
        <f>IF(C236="","",'OPĆI DIO'!$C$1)</f>
        <v>2151 SVEUČILIŠTE U RIJECI - TEHNIČKI FAKULTET</v>
      </c>
      <c r="P236" t="str">
        <f t="shared" si="55"/>
        <v>422</v>
      </c>
      <c r="Q236" t="str">
        <f t="shared" si="56"/>
        <v>42</v>
      </c>
      <c r="R236" t="str">
        <f t="shared" si="57"/>
        <v>563</v>
      </c>
      <c r="S236" t="str">
        <f t="shared" si="58"/>
        <v>94</v>
      </c>
      <c r="T236" t="str">
        <f t="shared" si="59"/>
        <v>4</v>
      </c>
      <c r="U236">
        <f t="shared" si="60"/>
        <v>563</v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0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3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>08006</v>
      </c>
      <c r="B238" s="39" t="str">
        <f>IF(C238="","",VLOOKUP('OPĆI DIO'!$C$1,'OPĆI DIO'!$N$4:$W$137,9,FALSE))</f>
        <v>Sveučilišta i veleučilišta u Republici Hrvatskoj</v>
      </c>
      <c r="C238" s="270">
        <f t="shared" si="53"/>
        <v>563</v>
      </c>
      <c r="D238" s="43">
        <v>563</v>
      </c>
      <c r="E238" s="39" t="str">
        <f t="shared" si="54"/>
        <v>Europski fond za regionalni razvoj – predfinanciranje iz izvora 11 Opći prihodi i primici</v>
      </c>
      <c r="F238" s="43">
        <v>3111</v>
      </c>
      <c r="G238" s="39" t="str">
        <f t="shared" si="50"/>
        <v>Plaće za redovan rad</v>
      </c>
      <c r="H238" s="74" t="s">
        <v>3186</v>
      </c>
      <c r="I238" s="39" t="str">
        <f t="shared" si="51"/>
        <v>PROGRAMSKO I OSTALO FINANCIRANJE JAVNIH VISOKIH UČILIŠTA – IZ EVIDENCIJSKIH PRIHODA</v>
      </c>
      <c r="J238" s="39" t="str">
        <f t="shared" si="52"/>
        <v>0942</v>
      </c>
      <c r="K238" s="73">
        <v>97927</v>
      </c>
      <c r="L238" s="73">
        <v>89777</v>
      </c>
      <c r="M238" s="73">
        <v>0</v>
      </c>
      <c r="N238" s="243"/>
      <c r="O238" t="str">
        <f>IF(C238="","",'OPĆI DIO'!$C$1)</f>
        <v>2151 SVEUČILIŠTE U RIJECI - TEHNIČKI FAKULTET</v>
      </c>
      <c r="P238" t="str">
        <f t="shared" si="55"/>
        <v>311</v>
      </c>
      <c r="Q238" t="str">
        <f t="shared" si="56"/>
        <v>31</v>
      </c>
      <c r="R238" t="str">
        <f t="shared" si="57"/>
        <v>563</v>
      </c>
      <c r="S238" t="str">
        <f t="shared" si="58"/>
        <v>94</v>
      </c>
      <c r="T238" t="str">
        <f t="shared" si="59"/>
        <v>3</v>
      </c>
      <c r="U238">
        <f t="shared" si="60"/>
        <v>563</v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>08006</v>
      </c>
      <c r="B239" s="39" t="str">
        <f>IF(C239="","",VLOOKUP('OPĆI DIO'!$C$1,'OPĆI DIO'!$N$4:$W$137,9,FALSE))</f>
        <v>Sveučilišta i veleučilišta u Republici Hrvatskoj</v>
      </c>
      <c r="C239" s="270">
        <f t="shared" si="53"/>
        <v>563</v>
      </c>
      <c r="D239" s="43">
        <v>563</v>
      </c>
      <c r="E239" s="39" t="str">
        <f t="shared" si="54"/>
        <v>Europski fond za regionalni razvoj – predfinanciranje iz izvora 11 Opći prihodi i primici</v>
      </c>
      <c r="F239" s="43">
        <v>3121</v>
      </c>
      <c r="G239" s="39" t="str">
        <f t="shared" si="50"/>
        <v>Ostali rashodi za zaposlene</v>
      </c>
      <c r="H239" s="74" t="s">
        <v>3186</v>
      </c>
      <c r="I239" s="39" t="str">
        <f t="shared" si="51"/>
        <v>PROGRAMSKO I OSTALO FINANCIRANJE JAVNIH VISOKIH UČILIŠTA – IZ EVIDENCIJSKIH PRIHODA</v>
      </c>
      <c r="J239" s="39" t="str">
        <f t="shared" si="52"/>
        <v>0942</v>
      </c>
      <c r="K239" s="73">
        <v>700</v>
      </c>
      <c r="L239" s="73">
        <v>700</v>
      </c>
      <c r="M239" s="73">
        <v>0</v>
      </c>
      <c r="N239" s="243"/>
      <c r="O239" t="str">
        <f>IF(C239="","",'OPĆI DIO'!$C$1)</f>
        <v>2151 SVEUČILIŠTE U RIJECI - TEHNIČKI FAKULTET</v>
      </c>
      <c r="P239" t="str">
        <f t="shared" si="55"/>
        <v>312</v>
      </c>
      <c r="Q239" t="str">
        <f t="shared" si="56"/>
        <v>31</v>
      </c>
      <c r="R239" t="str">
        <f t="shared" si="57"/>
        <v>563</v>
      </c>
      <c r="S239" t="str">
        <f t="shared" si="58"/>
        <v>94</v>
      </c>
      <c r="T239" t="str">
        <f t="shared" si="59"/>
        <v>3</v>
      </c>
      <c r="U239">
        <f t="shared" si="60"/>
        <v>563</v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>08006</v>
      </c>
      <c r="B240" s="39" t="str">
        <f>IF(C240="","",VLOOKUP('OPĆI DIO'!$C$1,'OPĆI DIO'!$N$4:$W$137,9,FALSE))</f>
        <v>Sveučilišta i veleučilišta u Republici Hrvatskoj</v>
      </c>
      <c r="C240" s="270">
        <f t="shared" si="53"/>
        <v>563</v>
      </c>
      <c r="D240" s="43">
        <v>563</v>
      </c>
      <c r="E240" s="39" t="str">
        <f t="shared" si="54"/>
        <v>Europski fond za regionalni razvoj – predfinanciranje iz izvora 11 Opći prihodi i primici</v>
      </c>
      <c r="F240" s="43">
        <v>3132</v>
      </c>
      <c r="G240" s="39" t="str">
        <f t="shared" si="50"/>
        <v>Doprinosi za obvezno zdravstveno osiguranje</v>
      </c>
      <c r="H240" s="74" t="s">
        <v>3186</v>
      </c>
      <c r="I240" s="39" t="str">
        <f t="shared" si="51"/>
        <v>PROGRAMSKO I OSTALO FINANCIRANJE JAVNIH VISOKIH UČILIŠTA – IZ EVIDENCIJSKIH PRIHODA</v>
      </c>
      <c r="J240" s="39" t="str">
        <f t="shared" si="52"/>
        <v>0942</v>
      </c>
      <c r="K240" s="73">
        <v>16205</v>
      </c>
      <c r="L240" s="73">
        <v>14855</v>
      </c>
      <c r="M240" s="73">
        <v>0</v>
      </c>
      <c r="N240" s="243"/>
      <c r="O240" t="str">
        <f>IF(C240="","",'OPĆI DIO'!$C$1)</f>
        <v>2151 SVEUČILIŠTE U RIJECI - TEHNIČKI FAKULTET</v>
      </c>
      <c r="P240" t="str">
        <f t="shared" si="55"/>
        <v>313</v>
      </c>
      <c r="Q240" t="str">
        <f t="shared" si="56"/>
        <v>31</v>
      </c>
      <c r="R240" t="str">
        <f t="shared" si="57"/>
        <v>563</v>
      </c>
      <c r="S240" t="str">
        <f t="shared" si="58"/>
        <v>94</v>
      </c>
      <c r="T240" t="str">
        <f t="shared" si="59"/>
        <v>3</v>
      </c>
      <c r="U240">
        <f t="shared" si="60"/>
        <v>563</v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>08006</v>
      </c>
      <c r="B241" s="39" t="str">
        <f>IF(C241="","",VLOOKUP('OPĆI DIO'!$C$1,'OPĆI DIO'!$N$4:$W$137,9,FALSE))</f>
        <v>Sveučilišta i veleučilišta u Republici Hrvatskoj</v>
      </c>
      <c r="C241" s="270">
        <f t="shared" si="53"/>
        <v>563</v>
      </c>
      <c r="D241" s="43">
        <v>563</v>
      </c>
      <c r="E241" s="39" t="str">
        <f t="shared" si="54"/>
        <v>Europski fond za regionalni razvoj – predfinanciranje iz izvora 11 Opći prihodi i primici</v>
      </c>
      <c r="F241" s="43">
        <v>3212</v>
      </c>
      <c r="G241" s="39" t="str">
        <f t="shared" si="50"/>
        <v>Naknade za prijevoz, za rad na terenu i odvojeni život</v>
      </c>
      <c r="H241" s="74" t="s">
        <v>3186</v>
      </c>
      <c r="I241" s="39" t="str">
        <f t="shared" si="51"/>
        <v>PROGRAMSKO I OSTALO FINANCIRANJE JAVNIH VISOKIH UČILIŠTA – IZ EVIDENCIJSKIH PRIHODA</v>
      </c>
      <c r="J241" s="39" t="str">
        <f t="shared" si="52"/>
        <v>0942</v>
      </c>
      <c r="K241" s="73">
        <v>482</v>
      </c>
      <c r="L241" s="73">
        <v>482</v>
      </c>
      <c r="M241" s="73">
        <v>0</v>
      </c>
      <c r="N241" s="243"/>
      <c r="O241" t="str">
        <f>IF(C241="","",'OPĆI DIO'!$C$1)</f>
        <v>2151 SVEUČILIŠTE U RIJECI - TEHNIČKI FAKULTET</v>
      </c>
      <c r="P241" t="str">
        <f t="shared" si="55"/>
        <v>321</v>
      </c>
      <c r="Q241" t="str">
        <f t="shared" si="56"/>
        <v>32</v>
      </c>
      <c r="R241" t="str">
        <f t="shared" si="57"/>
        <v>563</v>
      </c>
      <c r="S241" t="str">
        <f t="shared" si="58"/>
        <v>94</v>
      </c>
      <c r="T241" t="str">
        <f t="shared" si="59"/>
        <v>3</v>
      </c>
      <c r="U241">
        <f t="shared" si="60"/>
        <v>563</v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>08006</v>
      </c>
      <c r="B242" s="39" t="str">
        <f>IF(C242="","",VLOOKUP('OPĆI DIO'!$C$1,'OPĆI DIO'!$N$4:$W$137,9,FALSE))</f>
        <v>Sveučilišta i veleučilišta u Republici Hrvatskoj</v>
      </c>
      <c r="C242" s="270">
        <f t="shared" si="53"/>
        <v>563</v>
      </c>
      <c r="D242" s="43">
        <v>563</v>
      </c>
      <c r="E242" s="39" t="str">
        <f t="shared" si="54"/>
        <v>Europski fond za regionalni razvoj – predfinanciranje iz izvora 11 Opći prihodi i primici</v>
      </c>
      <c r="F242" s="43">
        <v>3233</v>
      </c>
      <c r="G242" s="39" t="str">
        <f t="shared" si="50"/>
        <v>Usluge promidžbe i informiranja</v>
      </c>
      <c r="H242" s="74" t="s">
        <v>3186</v>
      </c>
      <c r="I242" s="39" t="str">
        <f t="shared" si="51"/>
        <v>PROGRAMSKO I OSTALO FINANCIRANJE JAVNIH VISOKIH UČILIŠTA – IZ EVIDENCIJSKIH PRIHODA</v>
      </c>
      <c r="J242" s="39" t="str">
        <f t="shared" si="52"/>
        <v>0942</v>
      </c>
      <c r="K242" s="73">
        <v>10000</v>
      </c>
      <c r="L242" s="73">
        <v>5202</v>
      </c>
      <c r="M242" s="73">
        <v>0</v>
      </c>
      <c r="N242" s="243"/>
      <c r="O242" t="str">
        <f>IF(C242="","",'OPĆI DIO'!$C$1)</f>
        <v>2151 SVEUČILIŠTE U RIJECI - TEHNIČKI FAKULTET</v>
      </c>
      <c r="P242" t="str">
        <f t="shared" si="55"/>
        <v>323</v>
      </c>
      <c r="Q242" t="str">
        <f t="shared" si="56"/>
        <v>32</v>
      </c>
      <c r="R242" t="str">
        <f t="shared" si="57"/>
        <v>563</v>
      </c>
      <c r="S242" t="str">
        <f t="shared" si="58"/>
        <v>94</v>
      </c>
      <c r="T242" t="str">
        <f t="shared" si="59"/>
        <v>3</v>
      </c>
      <c r="U242">
        <f t="shared" si="60"/>
        <v>563</v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>08006</v>
      </c>
      <c r="B243" s="39" t="str">
        <f>IF(C243="","",VLOOKUP('OPĆI DIO'!$C$1,'OPĆI DIO'!$N$4:$W$137,9,FALSE))</f>
        <v>Sveučilišta i veleučilišta u Republici Hrvatskoj</v>
      </c>
      <c r="C243" s="270">
        <f t="shared" si="53"/>
        <v>563</v>
      </c>
      <c r="D243" s="43">
        <v>563</v>
      </c>
      <c r="E243" s="39" t="str">
        <f t="shared" si="54"/>
        <v>Europski fond za regionalni razvoj – predfinanciranje iz izvora 11 Opći prihodi i primici</v>
      </c>
      <c r="F243" s="43">
        <v>4224</v>
      </c>
      <c r="G243" s="39" t="str">
        <f t="shared" si="50"/>
        <v>Medicinska i laboratorijska oprema</v>
      </c>
      <c r="H243" s="74" t="s">
        <v>3186</v>
      </c>
      <c r="I243" s="39" t="str">
        <f t="shared" si="51"/>
        <v>PROGRAMSKO I OSTALO FINANCIRANJE JAVNIH VISOKIH UČILIŠTA – IZ EVIDENCIJSKIH PRIHODA</v>
      </c>
      <c r="J243" s="39" t="str">
        <f t="shared" si="52"/>
        <v>0942</v>
      </c>
      <c r="K243" s="73">
        <v>3500</v>
      </c>
      <c r="L243" s="73">
        <v>0</v>
      </c>
      <c r="M243" s="73">
        <v>0</v>
      </c>
      <c r="N243" s="243"/>
      <c r="O243" t="str">
        <f>IF(C243="","",'OPĆI DIO'!$C$1)</f>
        <v>2151 SVEUČILIŠTE U RIJECI - TEHNIČKI FAKULTET</v>
      </c>
      <c r="P243" t="str">
        <f t="shared" si="55"/>
        <v>422</v>
      </c>
      <c r="Q243" t="str">
        <f t="shared" si="56"/>
        <v>42</v>
      </c>
      <c r="R243" t="str">
        <f t="shared" si="57"/>
        <v>563</v>
      </c>
      <c r="S243" t="str">
        <f t="shared" si="58"/>
        <v>94</v>
      </c>
      <c r="T243" t="str">
        <f t="shared" si="59"/>
        <v>4</v>
      </c>
      <c r="U243">
        <f t="shared" si="60"/>
        <v>563</v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0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3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0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3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0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3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0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3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0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3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0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3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0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3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0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3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0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3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0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3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0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3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0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3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0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3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0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3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0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3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0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IFERROR(VLOOKUP(H259,$AE$6:$AF$356,2,FALSE),"")</f>
        <v/>
      </c>
      <c r="J259" s="39" t="str">
        <f t="shared" ref="J259:J322" si="65">IFERROR(VLOOKUP(H259,$AE$6:$AI$356,3,FALSE),"")</f>
        <v/>
      </c>
      <c r="K259" s="73"/>
      <c r="L259" s="73"/>
      <c r="M259" s="73"/>
      <c r="N259" s="243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0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3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0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3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0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3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0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3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0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3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0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3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0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3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0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3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0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3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0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3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0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3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0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3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0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3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0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3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0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3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0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3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  <c r="AE275" s="305" t="s">
        <v>3189</v>
      </c>
      <c r="AF275" s="305" t="s">
        <v>3190</v>
      </c>
      <c r="AG275" t="s">
        <v>652</v>
      </c>
      <c r="AH275" t="s">
        <v>653</v>
      </c>
      <c r="AI275" t="s">
        <v>3191</v>
      </c>
      <c r="AJ275" t="s">
        <v>3192</v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0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3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  <c r="AE276" s="304" t="s">
        <v>3187</v>
      </c>
      <c r="AF276" s="304" t="s">
        <v>3188</v>
      </c>
      <c r="AG276" s="304" t="s">
        <v>652</v>
      </c>
      <c r="AH276" s="304" t="s">
        <v>653</v>
      </c>
      <c r="AI276" s="304" t="str">
        <f t="shared" ref="AI276" si="76">LEFT(AG276,2)</f>
        <v>09</v>
      </c>
      <c r="AJ276" s="304" t="str">
        <f t="shared" ref="AJ276" si="77">LEFT(AG276,3)</f>
        <v>094</v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0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3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  <c r="AE277" s="305" t="s">
        <v>3193</v>
      </c>
      <c r="AF277" s="305" t="s">
        <v>3194</v>
      </c>
      <c r="AG277" s="305" t="s">
        <v>652</v>
      </c>
      <c r="AH277" s="305" t="s">
        <v>653</v>
      </c>
      <c r="AI277" s="305" t="s">
        <v>3191</v>
      </c>
      <c r="AJ277" s="305" t="s">
        <v>3192</v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0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3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  <c r="AE278" s="303" t="s">
        <v>3186</v>
      </c>
      <c r="AF278" s="303" t="s">
        <v>656</v>
      </c>
      <c r="AG278" s="303" t="s">
        <v>652</v>
      </c>
      <c r="AH278" s="303" t="s">
        <v>653</v>
      </c>
      <c r="AI278" s="303" t="str">
        <f t="shared" ref="AI278" si="78">LEFT(AG278,2)</f>
        <v>09</v>
      </c>
      <c r="AJ278" s="303" t="str">
        <f t="shared" ref="AJ278" si="79">LEFT(AG278,3)</f>
        <v>094</v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0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3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  <c r="AE279" s="305" t="s">
        <v>3195</v>
      </c>
      <c r="AF279" s="305" t="s">
        <v>3196</v>
      </c>
      <c r="AG279" t="s">
        <v>652</v>
      </c>
      <c r="AH279" t="s">
        <v>653</v>
      </c>
      <c r="AI279" t="s">
        <v>3191</v>
      </c>
      <c r="AJ279" t="s">
        <v>3192</v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0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3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0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3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0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3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0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3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0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3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0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3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0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3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0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3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0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3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0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3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0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3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0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3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0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3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0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3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0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3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0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3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0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3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0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3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0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3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0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3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0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3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0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3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0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3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0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3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0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3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0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3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0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3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0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3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0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3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0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3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0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3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0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3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0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3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0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3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0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3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0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3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0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3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0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3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0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3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0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3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0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3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0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3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0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3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0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86" si="81">IFERROR(VLOOKUP(H323,$AE$6:$AF$356,2,FALSE),"")</f>
        <v/>
      </c>
      <c r="J323" s="39" t="str">
        <f t="shared" ref="J323:J386" si="82">IFERROR(VLOOKUP(H323,$AE$6:$AI$356,3,FALSE),"")</f>
        <v/>
      </c>
      <c r="K323" s="73"/>
      <c r="L323" s="73"/>
      <c r="M323" s="73"/>
      <c r="N323" s="243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0" t="str">
        <f t="shared" ref="C324:C387" si="83">IFERROR(VLOOKUP(D324,$V$6:$X$43,3,FALSE),"")</f>
        <v/>
      </c>
      <c r="D324" s="43"/>
      <c r="E324" s="39" t="str">
        <f t="shared" ref="E324:E387" si="84">IFERROR(VLOOKUP(D324,$V$6:$W$43,2,FALSE),"")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3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0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3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0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3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0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3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0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3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0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3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0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3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0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3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0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3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0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3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0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3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0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3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0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3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0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3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0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3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0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3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0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3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0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3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0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3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0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3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0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3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0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si="81"/>
        <v/>
      </c>
      <c r="J345" s="39" t="str">
        <f t="shared" si="82"/>
        <v/>
      </c>
      <c r="K345" s="73"/>
      <c r="L345" s="73"/>
      <c r="M345" s="73"/>
      <c r="N345" s="243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0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81"/>
        <v/>
      </c>
      <c r="J346" s="39" t="str">
        <f t="shared" si="82"/>
        <v/>
      </c>
      <c r="K346" s="73"/>
      <c r="L346" s="73"/>
      <c r="M346" s="73"/>
      <c r="N346" s="243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0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81"/>
        <v/>
      </c>
      <c r="J347" s="39" t="str">
        <f t="shared" si="82"/>
        <v/>
      </c>
      <c r="K347" s="73"/>
      <c r="L347" s="73"/>
      <c r="M347" s="73"/>
      <c r="N347" s="243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0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81"/>
        <v/>
      </c>
      <c r="J348" s="39" t="str">
        <f t="shared" si="82"/>
        <v/>
      </c>
      <c r="K348" s="73"/>
      <c r="L348" s="73"/>
      <c r="M348" s="73"/>
      <c r="N348" s="243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0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81"/>
        <v/>
      </c>
      <c r="J349" s="39" t="str">
        <f t="shared" si="82"/>
        <v/>
      </c>
      <c r="K349" s="73"/>
      <c r="L349" s="73"/>
      <c r="M349" s="73"/>
      <c r="N349" s="243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0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81"/>
        <v/>
      </c>
      <c r="J350" s="39" t="str">
        <f t="shared" si="82"/>
        <v/>
      </c>
      <c r="K350" s="73"/>
      <c r="L350" s="73"/>
      <c r="M350" s="73"/>
      <c r="N350" s="243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0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81"/>
        <v/>
      </c>
      <c r="J351" s="39" t="str">
        <f t="shared" si="82"/>
        <v/>
      </c>
      <c r="K351" s="73"/>
      <c r="L351" s="73"/>
      <c r="M351" s="73"/>
      <c r="N351" s="243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0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81"/>
        <v/>
      </c>
      <c r="J352" s="39" t="str">
        <f t="shared" si="82"/>
        <v/>
      </c>
      <c r="K352" s="73"/>
      <c r="L352" s="73"/>
      <c r="M352" s="73"/>
      <c r="N352" s="243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0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81"/>
        <v/>
      </c>
      <c r="J353" s="39" t="str">
        <f t="shared" si="82"/>
        <v/>
      </c>
      <c r="K353" s="73"/>
      <c r="L353" s="73"/>
      <c r="M353" s="73"/>
      <c r="N353" s="243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0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si="81"/>
        <v/>
      </c>
      <c r="J354" s="39" t="str">
        <f t="shared" si="82"/>
        <v/>
      </c>
      <c r="K354" s="73"/>
      <c r="L354" s="73"/>
      <c r="M354" s="73"/>
      <c r="N354" s="243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0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81"/>
        <v/>
      </c>
      <c r="J355" s="39" t="str">
        <f t="shared" si="82"/>
        <v/>
      </c>
      <c r="K355" s="73"/>
      <c r="L355" s="73"/>
      <c r="M355" s="73"/>
      <c r="N355" s="243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0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81"/>
        <v/>
      </c>
      <c r="J356" s="39" t="str">
        <f t="shared" si="82"/>
        <v/>
      </c>
      <c r="K356" s="73"/>
      <c r="L356" s="73"/>
      <c r="M356" s="73"/>
      <c r="N356" s="243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0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81"/>
        <v/>
      </c>
      <c r="J357" s="39" t="str">
        <f t="shared" si="82"/>
        <v/>
      </c>
      <c r="K357" s="73"/>
      <c r="L357" s="73"/>
      <c r="M357" s="73"/>
      <c r="N357" s="243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0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81"/>
        <v/>
      </c>
      <c r="J358" s="39" t="str">
        <f t="shared" si="82"/>
        <v/>
      </c>
      <c r="K358" s="73"/>
      <c r="L358" s="73"/>
      <c r="M358" s="73"/>
      <c r="N358" s="243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0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81"/>
        <v/>
      </c>
      <c r="J359" s="39" t="str">
        <f t="shared" si="82"/>
        <v/>
      </c>
      <c r="K359" s="73"/>
      <c r="L359" s="73"/>
      <c r="M359" s="73"/>
      <c r="N359" s="243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0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81"/>
        <v/>
      </c>
      <c r="J360" s="39" t="str">
        <f t="shared" si="82"/>
        <v/>
      </c>
      <c r="K360" s="73"/>
      <c r="L360" s="73"/>
      <c r="M360" s="73"/>
      <c r="N360" s="243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0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81"/>
        <v/>
      </c>
      <c r="J361" s="39" t="str">
        <f t="shared" si="82"/>
        <v/>
      </c>
      <c r="K361" s="73"/>
      <c r="L361" s="73"/>
      <c r="M361" s="73"/>
      <c r="N361" s="243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0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81"/>
        <v/>
      </c>
      <c r="J362" s="39" t="str">
        <f t="shared" si="82"/>
        <v/>
      </c>
      <c r="K362" s="73"/>
      <c r="L362" s="73"/>
      <c r="M362" s="73"/>
      <c r="N362" s="243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0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81"/>
        <v/>
      </c>
      <c r="J363" s="39" t="str">
        <f t="shared" si="82"/>
        <v/>
      </c>
      <c r="K363" s="73"/>
      <c r="L363" s="73"/>
      <c r="M363" s="73"/>
      <c r="N363" s="243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0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81"/>
        <v/>
      </c>
      <c r="J364" s="39" t="str">
        <f t="shared" si="82"/>
        <v/>
      </c>
      <c r="K364" s="73"/>
      <c r="L364" s="73"/>
      <c r="M364" s="73"/>
      <c r="N364" s="243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0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81"/>
        <v/>
      </c>
      <c r="J365" s="39" t="str">
        <f t="shared" si="82"/>
        <v/>
      </c>
      <c r="K365" s="73"/>
      <c r="L365" s="73"/>
      <c r="M365" s="73"/>
      <c r="N365" s="243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0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81"/>
        <v/>
      </c>
      <c r="J366" s="39" t="str">
        <f t="shared" si="82"/>
        <v/>
      </c>
      <c r="K366" s="73"/>
      <c r="L366" s="73"/>
      <c r="M366" s="73"/>
      <c r="N366" s="243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0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81"/>
        <v/>
      </c>
      <c r="J367" s="39" t="str">
        <f t="shared" si="82"/>
        <v/>
      </c>
      <c r="K367" s="73"/>
      <c r="L367" s="73"/>
      <c r="M367" s="73"/>
      <c r="N367" s="243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0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81"/>
        <v/>
      </c>
      <c r="J368" s="39" t="str">
        <f t="shared" si="82"/>
        <v/>
      </c>
      <c r="K368" s="73"/>
      <c r="L368" s="73"/>
      <c r="M368" s="73"/>
      <c r="N368" s="243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0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81"/>
        <v/>
      </c>
      <c r="J369" s="39" t="str">
        <f t="shared" si="82"/>
        <v/>
      </c>
      <c r="K369" s="73"/>
      <c r="L369" s="73"/>
      <c r="M369" s="73"/>
      <c r="N369" s="243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0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81"/>
        <v/>
      </c>
      <c r="J370" s="39" t="str">
        <f t="shared" si="82"/>
        <v/>
      </c>
      <c r="K370" s="73"/>
      <c r="L370" s="73"/>
      <c r="M370" s="73"/>
      <c r="N370" s="243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0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81"/>
        <v/>
      </c>
      <c r="J371" s="39" t="str">
        <f t="shared" si="82"/>
        <v/>
      </c>
      <c r="K371" s="73"/>
      <c r="L371" s="73"/>
      <c r="M371" s="73"/>
      <c r="N371" s="243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0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81"/>
        <v/>
      </c>
      <c r="J372" s="39" t="str">
        <f t="shared" si="82"/>
        <v/>
      </c>
      <c r="K372" s="73"/>
      <c r="L372" s="73"/>
      <c r="M372" s="73"/>
      <c r="N372" s="243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0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81"/>
        <v/>
      </c>
      <c r="J373" s="39" t="str">
        <f t="shared" si="82"/>
        <v/>
      </c>
      <c r="K373" s="73"/>
      <c r="L373" s="73"/>
      <c r="M373" s="73"/>
      <c r="N373" s="243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0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81"/>
        <v/>
      </c>
      <c r="J374" s="39" t="str">
        <f t="shared" si="82"/>
        <v/>
      </c>
      <c r="K374" s="73"/>
      <c r="L374" s="73"/>
      <c r="M374" s="73"/>
      <c r="N374" s="243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0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81"/>
        <v/>
      </c>
      <c r="J375" s="39" t="str">
        <f t="shared" si="82"/>
        <v/>
      </c>
      <c r="K375" s="73"/>
      <c r="L375" s="73"/>
      <c r="M375" s="73"/>
      <c r="N375" s="243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0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81"/>
        <v/>
      </c>
      <c r="J376" s="39" t="str">
        <f t="shared" si="82"/>
        <v/>
      </c>
      <c r="K376" s="73"/>
      <c r="L376" s="73"/>
      <c r="M376" s="73"/>
      <c r="N376" s="243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0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81"/>
        <v/>
      </c>
      <c r="J377" s="39" t="str">
        <f t="shared" si="82"/>
        <v/>
      </c>
      <c r="K377" s="73"/>
      <c r="L377" s="73"/>
      <c r="M377" s="73"/>
      <c r="N377" s="243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0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81"/>
        <v/>
      </c>
      <c r="J378" s="39" t="str">
        <f t="shared" si="82"/>
        <v/>
      </c>
      <c r="K378" s="73"/>
      <c r="L378" s="73"/>
      <c r="M378" s="73"/>
      <c r="N378" s="243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0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81"/>
        <v/>
      </c>
      <c r="J379" s="39" t="str">
        <f t="shared" si="82"/>
        <v/>
      </c>
      <c r="K379" s="73"/>
      <c r="L379" s="73"/>
      <c r="M379" s="73"/>
      <c r="N379" s="243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0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81"/>
        <v/>
      </c>
      <c r="J380" s="39" t="str">
        <f t="shared" si="82"/>
        <v/>
      </c>
      <c r="K380" s="73"/>
      <c r="L380" s="73"/>
      <c r="M380" s="73"/>
      <c r="N380" s="243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0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81"/>
        <v/>
      </c>
      <c r="J381" s="39" t="str">
        <f t="shared" si="82"/>
        <v/>
      </c>
      <c r="K381" s="73"/>
      <c r="L381" s="73"/>
      <c r="M381" s="73"/>
      <c r="N381" s="243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0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81"/>
        <v/>
      </c>
      <c r="J382" s="39" t="str">
        <f t="shared" si="82"/>
        <v/>
      </c>
      <c r="K382" s="73"/>
      <c r="L382" s="73"/>
      <c r="M382" s="73"/>
      <c r="N382" s="243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0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81"/>
        <v/>
      </c>
      <c r="J383" s="39" t="str">
        <f t="shared" si="82"/>
        <v/>
      </c>
      <c r="K383" s="73"/>
      <c r="L383" s="73"/>
      <c r="M383" s="73"/>
      <c r="N383" s="243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0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81"/>
        <v/>
      </c>
      <c r="J384" s="39" t="str">
        <f t="shared" si="82"/>
        <v/>
      </c>
      <c r="K384" s="73"/>
      <c r="L384" s="73"/>
      <c r="M384" s="73"/>
      <c r="N384" s="243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0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81"/>
        <v/>
      </c>
      <c r="J385" s="39" t="str">
        <f t="shared" si="82"/>
        <v/>
      </c>
      <c r="K385" s="73"/>
      <c r="L385" s="73"/>
      <c r="M385" s="73"/>
      <c r="N385" s="243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0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si="81"/>
        <v/>
      </c>
      <c r="J386" s="39" t="str">
        <f t="shared" si="82"/>
        <v/>
      </c>
      <c r="K386" s="73"/>
      <c r="L386" s="73"/>
      <c r="M386" s="73"/>
      <c r="N386" s="243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0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ref="I387:I450" si="92">IFERROR(VLOOKUP(H387,$AE$6:$AF$356,2,FALSE),"")</f>
        <v/>
      </c>
      <c r="J387" s="39" t="str">
        <f t="shared" ref="J387:J450" si="93">IFERROR(VLOOKUP(H387,$AE$6:$AI$356,3,FALSE),"")</f>
        <v/>
      </c>
      <c r="K387" s="73"/>
      <c r="L387" s="73"/>
      <c r="M387" s="73"/>
      <c r="N387" s="243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0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1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3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0" t="str">
        <f t="shared" si="94"/>
        <v/>
      </c>
      <c r="D389" s="43"/>
      <c r="E389" s="39" t="str">
        <f t="shared" si="95"/>
        <v/>
      </c>
      <c r="F389" s="43"/>
      <c r="G389" s="39" t="str">
        <f t="shared" si="91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3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0" t="str">
        <f t="shared" si="94"/>
        <v/>
      </c>
      <c r="D390" s="43"/>
      <c r="E390" s="39" t="str">
        <f t="shared" si="95"/>
        <v/>
      </c>
      <c r="F390" s="43"/>
      <c r="G390" s="39" t="str">
        <f t="shared" si="91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3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0" t="str">
        <f t="shared" si="94"/>
        <v/>
      </c>
      <c r="D391" s="43"/>
      <c r="E391" s="39" t="str">
        <f t="shared" si="95"/>
        <v/>
      </c>
      <c r="F391" s="43"/>
      <c r="G391" s="39" t="str">
        <f t="shared" si="91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3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0" t="str">
        <f t="shared" si="94"/>
        <v/>
      </c>
      <c r="D392" s="43"/>
      <c r="E392" s="39" t="str">
        <f t="shared" si="95"/>
        <v/>
      </c>
      <c r="F392" s="43"/>
      <c r="G392" s="39" t="str">
        <f t="shared" si="91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3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0" t="str">
        <f t="shared" si="94"/>
        <v/>
      </c>
      <c r="D393" s="43"/>
      <c r="E393" s="39" t="str">
        <f t="shared" si="95"/>
        <v/>
      </c>
      <c r="F393" s="43"/>
      <c r="G393" s="39" t="str">
        <f t="shared" si="91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3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0" t="str">
        <f t="shared" si="94"/>
        <v/>
      </c>
      <c r="D394" s="43"/>
      <c r="E394" s="39" t="str">
        <f t="shared" si="95"/>
        <v/>
      </c>
      <c r="F394" s="43"/>
      <c r="G394" s="39" t="str">
        <f t="shared" si="91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3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0" t="str">
        <f t="shared" si="94"/>
        <v/>
      </c>
      <c r="D395" s="43"/>
      <c r="E395" s="39" t="str">
        <f t="shared" si="95"/>
        <v/>
      </c>
      <c r="F395" s="43"/>
      <c r="G395" s="39" t="str">
        <f t="shared" si="91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3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0" t="str">
        <f t="shared" si="94"/>
        <v/>
      </c>
      <c r="D396" s="43"/>
      <c r="E396" s="39" t="str">
        <f t="shared" si="95"/>
        <v/>
      </c>
      <c r="F396" s="43"/>
      <c r="G396" s="39" t="str">
        <f t="shared" si="91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3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0" t="str">
        <f t="shared" si="94"/>
        <v/>
      </c>
      <c r="D397" s="43"/>
      <c r="E397" s="39" t="str">
        <f t="shared" si="95"/>
        <v/>
      </c>
      <c r="F397" s="43"/>
      <c r="G397" s="39" t="str">
        <f t="shared" si="91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3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0" t="str">
        <f t="shared" si="94"/>
        <v/>
      </c>
      <c r="D398" s="43"/>
      <c r="E398" s="39" t="str">
        <f t="shared" si="95"/>
        <v/>
      </c>
      <c r="F398" s="43"/>
      <c r="G398" s="39" t="str">
        <f t="shared" si="91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3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0" t="str">
        <f t="shared" si="94"/>
        <v/>
      </c>
      <c r="D399" s="43"/>
      <c r="E399" s="39" t="str">
        <f t="shared" si="95"/>
        <v/>
      </c>
      <c r="F399" s="43"/>
      <c r="G399" s="39" t="str">
        <f t="shared" si="91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3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0" t="str">
        <f t="shared" si="94"/>
        <v/>
      </c>
      <c r="D400" s="43"/>
      <c r="E400" s="39" t="str">
        <f t="shared" si="95"/>
        <v/>
      </c>
      <c r="F400" s="43"/>
      <c r="G400" s="39" t="str">
        <f t="shared" si="91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3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0" t="str">
        <f t="shared" si="94"/>
        <v/>
      </c>
      <c r="D401" s="43"/>
      <c r="E401" s="39" t="str">
        <f t="shared" si="95"/>
        <v/>
      </c>
      <c r="F401" s="43"/>
      <c r="G401" s="39" t="str">
        <f t="shared" si="91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3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0" t="str">
        <f t="shared" si="94"/>
        <v/>
      </c>
      <c r="D402" s="43"/>
      <c r="E402" s="39" t="str">
        <f t="shared" si="95"/>
        <v/>
      </c>
      <c r="F402" s="43"/>
      <c r="G402" s="39" t="str">
        <f t="shared" si="91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3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0" t="str">
        <f t="shared" si="94"/>
        <v/>
      </c>
      <c r="D403" s="43"/>
      <c r="E403" s="39" t="str">
        <f t="shared" si="95"/>
        <v/>
      </c>
      <c r="F403" s="43"/>
      <c r="G403" s="39" t="str">
        <f t="shared" si="91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3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0" t="str">
        <f t="shared" si="94"/>
        <v/>
      </c>
      <c r="D404" s="43"/>
      <c r="E404" s="39" t="str">
        <f t="shared" si="95"/>
        <v/>
      </c>
      <c r="F404" s="43"/>
      <c r="G404" s="39" t="str">
        <f t="shared" si="91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3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0" t="str">
        <f t="shared" si="94"/>
        <v/>
      </c>
      <c r="D405" s="43"/>
      <c r="E405" s="39" t="str">
        <f t="shared" si="95"/>
        <v/>
      </c>
      <c r="F405" s="43"/>
      <c r="G405" s="39" t="str">
        <f t="shared" si="91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3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0" t="str">
        <f t="shared" si="94"/>
        <v/>
      </c>
      <c r="D406" s="43"/>
      <c r="E406" s="39" t="str">
        <f t="shared" si="95"/>
        <v/>
      </c>
      <c r="F406" s="43"/>
      <c r="G406" s="39" t="str">
        <f t="shared" si="91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3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0" t="str">
        <f t="shared" si="94"/>
        <v/>
      </c>
      <c r="D407" s="43"/>
      <c r="E407" s="39" t="str">
        <f t="shared" si="95"/>
        <v/>
      </c>
      <c r="F407" s="43"/>
      <c r="G407" s="39" t="str">
        <f t="shared" si="91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3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0" t="str">
        <f t="shared" si="94"/>
        <v/>
      </c>
      <c r="D408" s="43"/>
      <c r="E408" s="39" t="str">
        <f t="shared" si="95"/>
        <v/>
      </c>
      <c r="F408" s="43"/>
      <c r="G408" s="39" t="str">
        <f t="shared" si="91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3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0" t="str">
        <f t="shared" si="94"/>
        <v/>
      </c>
      <c r="D409" s="43"/>
      <c r="E409" s="39" t="str">
        <f t="shared" si="95"/>
        <v/>
      </c>
      <c r="F409" s="43"/>
      <c r="G409" s="39" t="str">
        <f t="shared" si="91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3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0" t="str">
        <f t="shared" si="94"/>
        <v/>
      </c>
      <c r="D410" s="43"/>
      <c r="E410" s="39" t="str">
        <f t="shared" si="95"/>
        <v/>
      </c>
      <c r="F410" s="43"/>
      <c r="G410" s="39" t="str">
        <f t="shared" si="91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3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0" t="str">
        <f t="shared" si="94"/>
        <v/>
      </c>
      <c r="D411" s="43"/>
      <c r="E411" s="39" t="str">
        <f t="shared" si="95"/>
        <v/>
      </c>
      <c r="F411" s="43"/>
      <c r="G411" s="39" t="str">
        <f t="shared" si="91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3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0" t="str">
        <f t="shared" si="94"/>
        <v/>
      </c>
      <c r="D412" s="43"/>
      <c r="E412" s="39" t="str">
        <f t="shared" si="95"/>
        <v/>
      </c>
      <c r="F412" s="43"/>
      <c r="G412" s="39" t="str">
        <f t="shared" si="91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3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0" t="str">
        <f t="shared" si="94"/>
        <v/>
      </c>
      <c r="D413" s="43"/>
      <c r="E413" s="39" t="str">
        <f t="shared" si="95"/>
        <v/>
      </c>
      <c r="F413" s="43"/>
      <c r="G413" s="39" t="str">
        <f t="shared" si="91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3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0" t="str">
        <f t="shared" si="94"/>
        <v/>
      </c>
      <c r="D414" s="43"/>
      <c r="E414" s="39" t="str">
        <f t="shared" si="95"/>
        <v/>
      </c>
      <c r="F414" s="43"/>
      <c r="G414" s="39" t="str">
        <f t="shared" si="91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3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0" t="str">
        <f t="shared" si="94"/>
        <v/>
      </c>
      <c r="D415" s="43"/>
      <c r="E415" s="39" t="str">
        <f t="shared" si="95"/>
        <v/>
      </c>
      <c r="F415" s="43"/>
      <c r="G415" s="39" t="str">
        <f t="shared" si="91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3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0" t="str">
        <f t="shared" si="94"/>
        <v/>
      </c>
      <c r="D416" s="43"/>
      <c r="E416" s="39" t="str">
        <f t="shared" si="95"/>
        <v/>
      </c>
      <c r="F416" s="43"/>
      <c r="G416" s="39" t="str">
        <f t="shared" si="91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3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0" t="str">
        <f t="shared" si="94"/>
        <v/>
      </c>
      <c r="D417" s="43"/>
      <c r="E417" s="39" t="str">
        <f t="shared" si="95"/>
        <v/>
      </c>
      <c r="F417" s="43"/>
      <c r="G417" s="39" t="str">
        <f t="shared" si="91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3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0" t="str">
        <f t="shared" si="94"/>
        <v/>
      </c>
      <c r="D418" s="43"/>
      <c r="E418" s="39" t="str">
        <f t="shared" si="95"/>
        <v/>
      </c>
      <c r="F418" s="43"/>
      <c r="G418" s="39" t="str">
        <f t="shared" si="91"/>
        <v/>
      </c>
      <c r="H418" s="74"/>
      <c r="I418" s="39" t="str">
        <f t="shared" si="92"/>
        <v/>
      </c>
      <c r="J418" s="39" t="str">
        <f t="shared" si="93"/>
        <v/>
      </c>
      <c r="K418" s="73"/>
      <c r="L418" s="73"/>
      <c r="M418" s="73"/>
      <c r="N418" s="243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0" t="str">
        <f t="shared" si="94"/>
        <v/>
      </c>
      <c r="D419" s="43"/>
      <c r="E419" s="39" t="str">
        <f t="shared" si="95"/>
        <v/>
      </c>
      <c r="F419" s="43"/>
      <c r="G419" s="39" t="str">
        <f t="shared" si="91"/>
        <v/>
      </c>
      <c r="H419" s="74"/>
      <c r="I419" s="39" t="str">
        <f t="shared" si="92"/>
        <v/>
      </c>
      <c r="J419" s="39" t="str">
        <f t="shared" si="93"/>
        <v/>
      </c>
      <c r="K419" s="73"/>
      <c r="L419" s="73"/>
      <c r="M419" s="73"/>
      <c r="N419" s="243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0" t="str">
        <f t="shared" si="94"/>
        <v/>
      </c>
      <c r="D420" s="43"/>
      <c r="E420" s="39" t="str">
        <f t="shared" si="95"/>
        <v/>
      </c>
      <c r="F420" s="43"/>
      <c r="G420" s="39" t="str">
        <f t="shared" si="91"/>
        <v/>
      </c>
      <c r="H420" s="74"/>
      <c r="I420" s="39" t="str">
        <f t="shared" si="92"/>
        <v/>
      </c>
      <c r="J420" s="39" t="str">
        <f t="shared" si="93"/>
        <v/>
      </c>
      <c r="K420" s="73"/>
      <c r="L420" s="73"/>
      <c r="M420" s="73"/>
      <c r="N420" s="243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0" t="str">
        <f t="shared" si="94"/>
        <v/>
      </c>
      <c r="D421" s="43"/>
      <c r="E421" s="39" t="str">
        <f t="shared" si="95"/>
        <v/>
      </c>
      <c r="F421" s="43"/>
      <c r="G421" s="39" t="str">
        <f t="shared" si="91"/>
        <v/>
      </c>
      <c r="H421" s="74"/>
      <c r="I421" s="39" t="str">
        <f t="shared" si="92"/>
        <v/>
      </c>
      <c r="J421" s="39" t="str">
        <f t="shared" si="93"/>
        <v/>
      </c>
      <c r="K421" s="73"/>
      <c r="L421" s="73"/>
      <c r="M421" s="73"/>
      <c r="N421" s="243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0" t="str">
        <f t="shared" si="94"/>
        <v/>
      </c>
      <c r="D422" s="43"/>
      <c r="E422" s="39" t="str">
        <f t="shared" si="95"/>
        <v/>
      </c>
      <c r="F422" s="43"/>
      <c r="G422" s="39" t="str">
        <f t="shared" si="91"/>
        <v/>
      </c>
      <c r="H422" s="74"/>
      <c r="I422" s="39" t="str">
        <f t="shared" si="92"/>
        <v/>
      </c>
      <c r="J422" s="39" t="str">
        <f t="shared" si="93"/>
        <v/>
      </c>
      <c r="K422" s="73"/>
      <c r="L422" s="73"/>
      <c r="M422" s="73"/>
      <c r="N422" s="243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0" t="str">
        <f t="shared" si="94"/>
        <v/>
      </c>
      <c r="D423" s="43"/>
      <c r="E423" s="39" t="str">
        <f t="shared" si="95"/>
        <v/>
      </c>
      <c r="F423" s="43"/>
      <c r="G423" s="39" t="str">
        <f t="shared" si="91"/>
        <v/>
      </c>
      <c r="H423" s="74"/>
      <c r="I423" s="39" t="str">
        <f t="shared" si="92"/>
        <v/>
      </c>
      <c r="J423" s="39" t="str">
        <f t="shared" si="93"/>
        <v/>
      </c>
      <c r="K423" s="73"/>
      <c r="L423" s="73"/>
      <c r="M423" s="73"/>
      <c r="N423" s="243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0" t="str">
        <f t="shared" si="94"/>
        <v/>
      </c>
      <c r="D424" s="43"/>
      <c r="E424" s="39" t="str">
        <f t="shared" si="95"/>
        <v/>
      </c>
      <c r="F424" s="43"/>
      <c r="G424" s="39" t="str">
        <f t="shared" si="91"/>
        <v/>
      </c>
      <c r="H424" s="74"/>
      <c r="I424" s="39" t="str">
        <f t="shared" si="92"/>
        <v/>
      </c>
      <c r="J424" s="39" t="str">
        <f t="shared" si="93"/>
        <v/>
      </c>
      <c r="K424" s="73"/>
      <c r="L424" s="73"/>
      <c r="M424" s="73"/>
      <c r="N424" s="243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0" t="str">
        <f t="shared" si="94"/>
        <v/>
      </c>
      <c r="D425" s="43"/>
      <c r="E425" s="39" t="str">
        <f t="shared" si="95"/>
        <v/>
      </c>
      <c r="F425" s="43"/>
      <c r="G425" s="39" t="str">
        <f t="shared" si="91"/>
        <v/>
      </c>
      <c r="H425" s="74"/>
      <c r="I425" s="39" t="str">
        <f t="shared" si="92"/>
        <v/>
      </c>
      <c r="J425" s="39" t="str">
        <f t="shared" si="93"/>
        <v/>
      </c>
      <c r="K425" s="73"/>
      <c r="L425" s="73"/>
      <c r="M425" s="73"/>
      <c r="N425" s="243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0" t="str">
        <f t="shared" si="94"/>
        <v/>
      </c>
      <c r="D426" s="43"/>
      <c r="E426" s="39" t="str">
        <f t="shared" si="95"/>
        <v/>
      </c>
      <c r="F426" s="43"/>
      <c r="G426" s="39" t="str">
        <f t="shared" si="91"/>
        <v/>
      </c>
      <c r="H426" s="74"/>
      <c r="I426" s="39" t="str">
        <f t="shared" si="92"/>
        <v/>
      </c>
      <c r="J426" s="39" t="str">
        <f t="shared" si="93"/>
        <v/>
      </c>
      <c r="K426" s="73"/>
      <c r="L426" s="73"/>
      <c r="M426" s="73"/>
      <c r="N426" s="243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0" t="str">
        <f t="shared" si="94"/>
        <v/>
      </c>
      <c r="D427" s="43"/>
      <c r="E427" s="39" t="str">
        <f t="shared" si="95"/>
        <v/>
      </c>
      <c r="F427" s="43"/>
      <c r="G427" s="39" t="str">
        <f t="shared" si="91"/>
        <v/>
      </c>
      <c r="H427" s="74"/>
      <c r="I427" s="39" t="str">
        <f t="shared" si="92"/>
        <v/>
      </c>
      <c r="J427" s="39" t="str">
        <f t="shared" si="93"/>
        <v/>
      </c>
      <c r="K427" s="73"/>
      <c r="L427" s="73"/>
      <c r="M427" s="73"/>
      <c r="N427" s="243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0" t="str">
        <f t="shared" si="94"/>
        <v/>
      </c>
      <c r="D428" s="43"/>
      <c r="E428" s="39" t="str">
        <f t="shared" si="95"/>
        <v/>
      </c>
      <c r="F428" s="43"/>
      <c r="G428" s="39" t="str">
        <f t="shared" si="91"/>
        <v/>
      </c>
      <c r="H428" s="74"/>
      <c r="I428" s="39" t="str">
        <f t="shared" si="92"/>
        <v/>
      </c>
      <c r="J428" s="39" t="str">
        <f t="shared" si="93"/>
        <v/>
      </c>
      <c r="K428" s="73"/>
      <c r="L428" s="73"/>
      <c r="M428" s="73"/>
      <c r="N428" s="243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0" t="str">
        <f t="shared" si="94"/>
        <v/>
      </c>
      <c r="D429" s="43"/>
      <c r="E429" s="39" t="str">
        <f t="shared" si="95"/>
        <v/>
      </c>
      <c r="F429" s="43"/>
      <c r="G429" s="39" t="str">
        <f t="shared" si="91"/>
        <v/>
      </c>
      <c r="H429" s="74"/>
      <c r="I429" s="39" t="str">
        <f t="shared" si="92"/>
        <v/>
      </c>
      <c r="J429" s="39" t="str">
        <f t="shared" si="93"/>
        <v/>
      </c>
      <c r="K429" s="73"/>
      <c r="L429" s="73"/>
      <c r="M429" s="73"/>
      <c r="N429" s="243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0" t="str">
        <f t="shared" si="94"/>
        <v/>
      </c>
      <c r="D430" s="43"/>
      <c r="E430" s="39" t="str">
        <f t="shared" si="95"/>
        <v/>
      </c>
      <c r="F430" s="43"/>
      <c r="G430" s="39" t="str">
        <f t="shared" si="91"/>
        <v/>
      </c>
      <c r="H430" s="74"/>
      <c r="I430" s="39" t="str">
        <f t="shared" si="92"/>
        <v/>
      </c>
      <c r="J430" s="39" t="str">
        <f t="shared" si="93"/>
        <v/>
      </c>
      <c r="K430" s="73"/>
      <c r="L430" s="73"/>
      <c r="M430" s="73"/>
      <c r="N430" s="243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0" t="str">
        <f t="shared" si="94"/>
        <v/>
      </c>
      <c r="D431" s="43"/>
      <c r="E431" s="39" t="str">
        <f t="shared" si="95"/>
        <v/>
      </c>
      <c r="F431" s="43"/>
      <c r="G431" s="39" t="str">
        <f t="shared" si="91"/>
        <v/>
      </c>
      <c r="H431" s="74"/>
      <c r="I431" s="39" t="str">
        <f t="shared" si="92"/>
        <v/>
      </c>
      <c r="J431" s="39" t="str">
        <f t="shared" si="93"/>
        <v/>
      </c>
      <c r="K431" s="73"/>
      <c r="L431" s="73"/>
      <c r="M431" s="73"/>
      <c r="N431" s="243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0" t="str">
        <f t="shared" si="94"/>
        <v/>
      </c>
      <c r="D432" s="43"/>
      <c r="E432" s="39" t="str">
        <f t="shared" si="95"/>
        <v/>
      </c>
      <c r="F432" s="43"/>
      <c r="G432" s="39" t="str">
        <f t="shared" si="91"/>
        <v/>
      </c>
      <c r="H432" s="74"/>
      <c r="I432" s="39" t="str">
        <f t="shared" si="92"/>
        <v/>
      </c>
      <c r="J432" s="39" t="str">
        <f t="shared" si="93"/>
        <v/>
      </c>
      <c r="K432" s="73"/>
      <c r="L432" s="73"/>
      <c r="M432" s="73"/>
      <c r="N432" s="243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0" t="str">
        <f t="shared" si="94"/>
        <v/>
      </c>
      <c r="D433" s="43"/>
      <c r="E433" s="39" t="str">
        <f t="shared" si="95"/>
        <v/>
      </c>
      <c r="F433" s="43"/>
      <c r="G433" s="39" t="str">
        <f t="shared" si="91"/>
        <v/>
      </c>
      <c r="H433" s="74"/>
      <c r="I433" s="39" t="str">
        <f t="shared" si="92"/>
        <v/>
      </c>
      <c r="J433" s="39" t="str">
        <f t="shared" si="93"/>
        <v/>
      </c>
      <c r="K433" s="73"/>
      <c r="L433" s="73"/>
      <c r="M433" s="73"/>
      <c r="N433" s="243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0" t="str">
        <f t="shared" si="94"/>
        <v/>
      </c>
      <c r="D434" s="43"/>
      <c r="E434" s="39" t="str">
        <f t="shared" si="95"/>
        <v/>
      </c>
      <c r="F434" s="43"/>
      <c r="G434" s="39" t="str">
        <f t="shared" si="91"/>
        <v/>
      </c>
      <c r="H434" s="74"/>
      <c r="I434" s="39" t="str">
        <f t="shared" si="92"/>
        <v/>
      </c>
      <c r="J434" s="39" t="str">
        <f t="shared" si="93"/>
        <v/>
      </c>
      <c r="K434" s="73"/>
      <c r="L434" s="73"/>
      <c r="M434" s="73"/>
      <c r="N434" s="243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0" t="str">
        <f t="shared" si="94"/>
        <v/>
      </c>
      <c r="D435" s="43"/>
      <c r="E435" s="39" t="str">
        <f t="shared" si="95"/>
        <v/>
      </c>
      <c r="F435" s="43"/>
      <c r="G435" s="39" t="str">
        <f t="shared" si="91"/>
        <v/>
      </c>
      <c r="H435" s="74"/>
      <c r="I435" s="39" t="str">
        <f t="shared" si="92"/>
        <v/>
      </c>
      <c r="J435" s="39" t="str">
        <f t="shared" si="93"/>
        <v/>
      </c>
      <c r="K435" s="73"/>
      <c r="L435" s="73"/>
      <c r="M435" s="73"/>
      <c r="N435" s="243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0" t="str">
        <f t="shared" si="94"/>
        <v/>
      </c>
      <c r="D436" s="43"/>
      <c r="E436" s="39" t="str">
        <f t="shared" si="95"/>
        <v/>
      </c>
      <c r="F436" s="43"/>
      <c r="G436" s="39" t="str">
        <f t="shared" si="91"/>
        <v/>
      </c>
      <c r="H436" s="74"/>
      <c r="I436" s="39" t="str">
        <f t="shared" si="92"/>
        <v/>
      </c>
      <c r="J436" s="39" t="str">
        <f t="shared" si="93"/>
        <v/>
      </c>
      <c r="K436" s="73"/>
      <c r="L436" s="73"/>
      <c r="M436" s="73"/>
      <c r="N436" s="243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0" t="str">
        <f t="shared" si="94"/>
        <v/>
      </c>
      <c r="D437" s="43"/>
      <c r="E437" s="39" t="str">
        <f t="shared" si="95"/>
        <v/>
      </c>
      <c r="F437" s="43"/>
      <c r="G437" s="39" t="str">
        <f t="shared" si="91"/>
        <v/>
      </c>
      <c r="H437" s="74"/>
      <c r="I437" s="39" t="str">
        <f t="shared" si="92"/>
        <v/>
      </c>
      <c r="J437" s="39" t="str">
        <f t="shared" si="93"/>
        <v/>
      </c>
      <c r="K437" s="73"/>
      <c r="L437" s="73"/>
      <c r="M437" s="73"/>
      <c r="N437" s="243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0" t="str">
        <f t="shared" si="94"/>
        <v/>
      </c>
      <c r="D438" s="43"/>
      <c r="E438" s="39" t="str">
        <f t="shared" si="95"/>
        <v/>
      </c>
      <c r="F438" s="43"/>
      <c r="G438" s="39" t="str">
        <f t="shared" si="91"/>
        <v/>
      </c>
      <c r="H438" s="74"/>
      <c r="I438" s="39" t="str">
        <f t="shared" si="92"/>
        <v/>
      </c>
      <c r="J438" s="39" t="str">
        <f t="shared" si="93"/>
        <v/>
      </c>
      <c r="K438" s="73"/>
      <c r="L438" s="73"/>
      <c r="M438" s="73"/>
      <c r="N438" s="243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0" t="str">
        <f t="shared" si="94"/>
        <v/>
      </c>
      <c r="D439" s="43"/>
      <c r="E439" s="39" t="str">
        <f t="shared" si="95"/>
        <v/>
      </c>
      <c r="F439" s="43"/>
      <c r="G439" s="39" t="str">
        <f t="shared" si="91"/>
        <v/>
      </c>
      <c r="H439" s="74"/>
      <c r="I439" s="39" t="str">
        <f t="shared" si="92"/>
        <v/>
      </c>
      <c r="J439" s="39" t="str">
        <f t="shared" si="93"/>
        <v/>
      </c>
      <c r="K439" s="73"/>
      <c r="L439" s="73"/>
      <c r="M439" s="73"/>
      <c r="N439" s="243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0" t="str">
        <f t="shared" si="94"/>
        <v/>
      </c>
      <c r="D440" s="43"/>
      <c r="E440" s="39" t="str">
        <f t="shared" si="95"/>
        <v/>
      </c>
      <c r="F440" s="43"/>
      <c r="G440" s="39" t="str">
        <f t="shared" si="91"/>
        <v/>
      </c>
      <c r="H440" s="74"/>
      <c r="I440" s="39" t="str">
        <f t="shared" si="92"/>
        <v/>
      </c>
      <c r="J440" s="39" t="str">
        <f t="shared" si="93"/>
        <v/>
      </c>
      <c r="K440" s="73"/>
      <c r="L440" s="73"/>
      <c r="M440" s="73"/>
      <c r="N440" s="243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0" t="str">
        <f t="shared" si="94"/>
        <v/>
      </c>
      <c r="D441" s="43"/>
      <c r="E441" s="39" t="str">
        <f t="shared" si="95"/>
        <v/>
      </c>
      <c r="F441" s="43"/>
      <c r="G441" s="39" t="str">
        <f t="shared" si="91"/>
        <v/>
      </c>
      <c r="H441" s="74"/>
      <c r="I441" s="39" t="str">
        <f t="shared" si="92"/>
        <v/>
      </c>
      <c r="J441" s="39" t="str">
        <f t="shared" si="93"/>
        <v/>
      </c>
      <c r="K441" s="73"/>
      <c r="L441" s="73"/>
      <c r="M441" s="73"/>
      <c r="N441" s="243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0" t="str">
        <f t="shared" si="94"/>
        <v/>
      </c>
      <c r="D442" s="43"/>
      <c r="E442" s="39" t="str">
        <f t="shared" si="95"/>
        <v/>
      </c>
      <c r="F442" s="43"/>
      <c r="G442" s="39" t="str">
        <f t="shared" si="91"/>
        <v/>
      </c>
      <c r="H442" s="74"/>
      <c r="I442" s="39" t="str">
        <f t="shared" si="92"/>
        <v/>
      </c>
      <c r="J442" s="39" t="str">
        <f t="shared" si="93"/>
        <v/>
      </c>
      <c r="K442" s="73"/>
      <c r="L442" s="73"/>
      <c r="M442" s="73"/>
      <c r="N442" s="243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0" t="str">
        <f t="shared" si="94"/>
        <v/>
      </c>
      <c r="D443" s="43"/>
      <c r="E443" s="39" t="str">
        <f t="shared" si="95"/>
        <v/>
      </c>
      <c r="F443" s="43"/>
      <c r="G443" s="39" t="str">
        <f t="shared" si="91"/>
        <v/>
      </c>
      <c r="H443" s="74"/>
      <c r="I443" s="39" t="str">
        <f t="shared" si="92"/>
        <v/>
      </c>
      <c r="J443" s="39" t="str">
        <f t="shared" si="93"/>
        <v/>
      </c>
      <c r="K443" s="73"/>
      <c r="L443" s="73"/>
      <c r="M443" s="73"/>
      <c r="N443" s="243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0" t="str">
        <f t="shared" si="94"/>
        <v/>
      </c>
      <c r="D444" s="43"/>
      <c r="E444" s="39" t="str">
        <f t="shared" si="95"/>
        <v/>
      </c>
      <c r="F444" s="43"/>
      <c r="G444" s="39" t="str">
        <f t="shared" si="91"/>
        <v/>
      </c>
      <c r="H444" s="74"/>
      <c r="I444" s="39" t="str">
        <f t="shared" si="92"/>
        <v/>
      </c>
      <c r="J444" s="39" t="str">
        <f t="shared" si="93"/>
        <v/>
      </c>
      <c r="K444" s="73"/>
      <c r="L444" s="73"/>
      <c r="M444" s="73"/>
      <c r="N444" s="243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0" t="str">
        <f t="shared" si="94"/>
        <v/>
      </c>
      <c r="D445" s="43"/>
      <c r="E445" s="39" t="str">
        <f t="shared" si="95"/>
        <v/>
      </c>
      <c r="F445" s="43"/>
      <c r="G445" s="39" t="str">
        <f t="shared" si="91"/>
        <v/>
      </c>
      <c r="H445" s="74"/>
      <c r="I445" s="39" t="str">
        <f t="shared" si="92"/>
        <v/>
      </c>
      <c r="J445" s="39" t="str">
        <f t="shared" si="93"/>
        <v/>
      </c>
      <c r="K445" s="73"/>
      <c r="L445" s="73"/>
      <c r="M445" s="73"/>
      <c r="N445" s="243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0" t="str">
        <f t="shared" si="94"/>
        <v/>
      </c>
      <c r="D446" s="43"/>
      <c r="E446" s="39" t="str">
        <f t="shared" si="95"/>
        <v/>
      </c>
      <c r="F446" s="43"/>
      <c r="G446" s="39" t="str">
        <f t="shared" si="91"/>
        <v/>
      </c>
      <c r="H446" s="74"/>
      <c r="I446" s="39" t="str">
        <f t="shared" si="92"/>
        <v/>
      </c>
      <c r="J446" s="39" t="str">
        <f t="shared" si="93"/>
        <v/>
      </c>
      <c r="K446" s="73"/>
      <c r="L446" s="73"/>
      <c r="M446" s="73"/>
      <c r="N446" s="243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0" t="str">
        <f t="shared" si="94"/>
        <v/>
      </c>
      <c r="D447" s="43"/>
      <c r="E447" s="39" t="str">
        <f t="shared" si="95"/>
        <v/>
      </c>
      <c r="F447" s="43"/>
      <c r="G447" s="39" t="str">
        <f t="shared" si="91"/>
        <v/>
      </c>
      <c r="H447" s="74"/>
      <c r="I447" s="39" t="str">
        <f t="shared" si="92"/>
        <v/>
      </c>
      <c r="J447" s="39" t="str">
        <f t="shared" si="93"/>
        <v/>
      </c>
      <c r="K447" s="73"/>
      <c r="L447" s="73"/>
      <c r="M447" s="73"/>
      <c r="N447" s="243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0" t="str">
        <f t="shared" si="94"/>
        <v/>
      </c>
      <c r="D448" s="43"/>
      <c r="E448" s="39" t="str">
        <f t="shared" si="95"/>
        <v/>
      </c>
      <c r="F448" s="43"/>
      <c r="G448" s="39" t="str">
        <f t="shared" si="91"/>
        <v/>
      </c>
      <c r="H448" s="74"/>
      <c r="I448" s="39" t="str">
        <f t="shared" si="92"/>
        <v/>
      </c>
      <c r="J448" s="39" t="str">
        <f t="shared" si="93"/>
        <v/>
      </c>
      <c r="K448" s="73"/>
      <c r="L448" s="73"/>
      <c r="M448" s="73"/>
      <c r="N448" s="243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0" t="str">
        <f t="shared" si="94"/>
        <v/>
      </c>
      <c r="D449" s="43"/>
      <c r="E449" s="39" t="str">
        <f t="shared" si="95"/>
        <v/>
      </c>
      <c r="F449" s="43"/>
      <c r="G449" s="39" t="str">
        <f t="shared" si="91"/>
        <v/>
      </c>
      <c r="H449" s="74"/>
      <c r="I449" s="39" t="str">
        <f t="shared" si="92"/>
        <v/>
      </c>
      <c r="J449" s="39" t="str">
        <f t="shared" si="93"/>
        <v/>
      </c>
      <c r="K449" s="73"/>
      <c r="L449" s="73"/>
      <c r="M449" s="73"/>
      <c r="N449" s="243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0" t="str">
        <f t="shared" si="94"/>
        <v/>
      </c>
      <c r="D450" s="43"/>
      <c r="E450" s="39" t="str">
        <f t="shared" si="95"/>
        <v/>
      </c>
      <c r="F450" s="43"/>
      <c r="G450" s="39" t="str">
        <f t="shared" si="91"/>
        <v/>
      </c>
      <c r="H450" s="74"/>
      <c r="I450" s="39" t="str">
        <f t="shared" si="92"/>
        <v/>
      </c>
      <c r="J450" s="39" t="str">
        <f t="shared" si="93"/>
        <v/>
      </c>
      <c r="K450" s="73"/>
      <c r="L450" s="73"/>
      <c r="M450" s="73"/>
      <c r="N450" s="243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0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2">IFERROR(VLOOKUP(F451,$Y$5:$AA$129,2,FALSE),"")</f>
        <v/>
      </c>
      <c r="H451" s="74"/>
      <c r="I451" s="39" t="str">
        <f t="shared" ref="I451:I501" si="103">IFERROR(VLOOKUP(H451,$AE$6:$AF$356,2,FALSE),"")</f>
        <v/>
      </c>
      <c r="J451" s="39" t="str">
        <f t="shared" ref="J451:J501" si="104">IFERROR(VLOOKUP(H451,$AE$6:$AI$356,3,FALSE),"")</f>
        <v/>
      </c>
      <c r="K451" s="73"/>
      <c r="L451" s="73"/>
      <c r="M451" s="73"/>
      <c r="N451" s="243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0" t="str">
        <f t="shared" ref="C452:C501" si="105">IFERROR(VLOOKUP(D452,$V$6:$X$43,3,FALSE),"")</f>
        <v/>
      </c>
      <c r="D452" s="43"/>
      <c r="E452" s="39" t="str">
        <f t="shared" ref="E452:E501" si="106">IFERROR(VLOOKUP(D452,$V$6:$W$43,2,FALSE),"")</f>
        <v/>
      </c>
      <c r="F452" s="43"/>
      <c r="G452" s="39" t="str">
        <f t="shared" si="102"/>
        <v/>
      </c>
      <c r="H452" s="74"/>
      <c r="I452" s="39" t="str">
        <f t="shared" si="103"/>
        <v/>
      </c>
      <c r="J452" s="39" t="str">
        <f t="shared" si="104"/>
        <v/>
      </c>
      <c r="K452" s="73"/>
      <c r="L452" s="73"/>
      <c r="M452" s="73"/>
      <c r="N452" s="243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0" t="str">
        <f t="shared" si="105"/>
        <v/>
      </c>
      <c r="D453" s="43"/>
      <c r="E453" s="39" t="str">
        <f t="shared" si="106"/>
        <v/>
      </c>
      <c r="F453" s="43"/>
      <c r="G453" s="39" t="str">
        <f t="shared" si="102"/>
        <v/>
      </c>
      <c r="H453" s="74"/>
      <c r="I453" s="39" t="str">
        <f t="shared" si="103"/>
        <v/>
      </c>
      <c r="J453" s="39" t="str">
        <f t="shared" si="104"/>
        <v/>
      </c>
      <c r="K453" s="73"/>
      <c r="L453" s="73"/>
      <c r="M453" s="73"/>
      <c r="N453" s="243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0" t="str">
        <f t="shared" si="105"/>
        <v/>
      </c>
      <c r="D454" s="43"/>
      <c r="E454" s="39" t="str">
        <f t="shared" si="106"/>
        <v/>
      </c>
      <c r="F454" s="43"/>
      <c r="G454" s="39" t="str">
        <f t="shared" si="102"/>
        <v/>
      </c>
      <c r="H454" s="74"/>
      <c r="I454" s="39" t="str">
        <f t="shared" si="103"/>
        <v/>
      </c>
      <c r="J454" s="39" t="str">
        <f t="shared" si="104"/>
        <v/>
      </c>
      <c r="K454" s="73"/>
      <c r="L454" s="73"/>
      <c r="M454" s="73"/>
      <c r="N454" s="243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0" t="str">
        <f t="shared" si="105"/>
        <v/>
      </c>
      <c r="D455" s="43"/>
      <c r="E455" s="39" t="str">
        <f t="shared" si="106"/>
        <v/>
      </c>
      <c r="F455" s="43"/>
      <c r="G455" s="39" t="str">
        <f t="shared" si="102"/>
        <v/>
      </c>
      <c r="H455" s="74"/>
      <c r="I455" s="39" t="str">
        <f t="shared" si="103"/>
        <v/>
      </c>
      <c r="J455" s="39" t="str">
        <f t="shared" si="104"/>
        <v/>
      </c>
      <c r="K455" s="73"/>
      <c r="L455" s="73"/>
      <c r="M455" s="73"/>
      <c r="N455" s="243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0" t="str">
        <f t="shared" si="105"/>
        <v/>
      </c>
      <c r="D456" s="43"/>
      <c r="E456" s="39" t="str">
        <f t="shared" si="106"/>
        <v/>
      </c>
      <c r="F456" s="43"/>
      <c r="G456" s="39" t="str">
        <f t="shared" si="102"/>
        <v/>
      </c>
      <c r="H456" s="74"/>
      <c r="I456" s="39" t="str">
        <f t="shared" si="103"/>
        <v/>
      </c>
      <c r="J456" s="39" t="str">
        <f t="shared" si="104"/>
        <v/>
      </c>
      <c r="K456" s="73"/>
      <c r="L456" s="73"/>
      <c r="M456" s="73"/>
      <c r="N456" s="243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0" t="str">
        <f t="shared" si="105"/>
        <v/>
      </c>
      <c r="D457" s="43"/>
      <c r="E457" s="39" t="str">
        <f t="shared" si="106"/>
        <v/>
      </c>
      <c r="F457" s="43"/>
      <c r="G457" s="39" t="str">
        <f t="shared" si="102"/>
        <v/>
      </c>
      <c r="H457" s="74"/>
      <c r="I457" s="39" t="str">
        <f t="shared" si="103"/>
        <v/>
      </c>
      <c r="J457" s="39" t="str">
        <f t="shared" si="104"/>
        <v/>
      </c>
      <c r="K457" s="73"/>
      <c r="L457" s="73"/>
      <c r="M457" s="73"/>
      <c r="N457" s="243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0" t="str">
        <f t="shared" si="105"/>
        <v/>
      </c>
      <c r="D458" s="43"/>
      <c r="E458" s="39" t="str">
        <f t="shared" si="106"/>
        <v/>
      </c>
      <c r="F458" s="43"/>
      <c r="G458" s="39" t="str">
        <f t="shared" si="102"/>
        <v/>
      </c>
      <c r="H458" s="74"/>
      <c r="I458" s="39" t="str">
        <f t="shared" si="103"/>
        <v/>
      </c>
      <c r="J458" s="39" t="str">
        <f t="shared" si="104"/>
        <v/>
      </c>
      <c r="K458" s="73"/>
      <c r="L458" s="73"/>
      <c r="M458" s="73"/>
      <c r="N458" s="243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0" t="str">
        <f t="shared" si="105"/>
        <v/>
      </c>
      <c r="D459" s="43"/>
      <c r="E459" s="39" t="str">
        <f t="shared" si="106"/>
        <v/>
      </c>
      <c r="F459" s="43"/>
      <c r="G459" s="39" t="str">
        <f t="shared" si="102"/>
        <v/>
      </c>
      <c r="H459" s="74"/>
      <c r="I459" s="39" t="str">
        <f t="shared" si="103"/>
        <v/>
      </c>
      <c r="J459" s="39" t="str">
        <f t="shared" si="104"/>
        <v/>
      </c>
      <c r="K459" s="73"/>
      <c r="L459" s="73"/>
      <c r="M459" s="73"/>
      <c r="N459" s="243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0" t="str">
        <f t="shared" si="105"/>
        <v/>
      </c>
      <c r="D460" s="43"/>
      <c r="E460" s="39" t="str">
        <f t="shared" si="106"/>
        <v/>
      </c>
      <c r="F460" s="43"/>
      <c r="G460" s="39" t="str">
        <f t="shared" si="102"/>
        <v/>
      </c>
      <c r="H460" s="74"/>
      <c r="I460" s="39" t="str">
        <f t="shared" si="103"/>
        <v/>
      </c>
      <c r="J460" s="39" t="str">
        <f t="shared" si="104"/>
        <v/>
      </c>
      <c r="K460" s="73"/>
      <c r="L460" s="73"/>
      <c r="M460" s="73"/>
      <c r="N460" s="243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0" t="str">
        <f t="shared" si="105"/>
        <v/>
      </c>
      <c r="D461" s="43"/>
      <c r="E461" s="39" t="str">
        <f t="shared" si="106"/>
        <v/>
      </c>
      <c r="F461" s="43"/>
      <c r="G461" s="39" t="str">
        <f t="shared" si="102"/>
        <v/>
      </c>
      <c r="H461" s="74"/>
      <c r="I461" s="39" t="str">
        <f t="shared" si="103"/>
        <v/>
      </c>
      <c r="J461" s="39" t="str">
        <f t="shared" si="104"/>
        <v/>
      </c>
      <c r="K461" s="73"/>
      <c r="L461" s="73"/>
      <c r="M461" s="73"/>
      <c r="N461" s="243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0" t="str">
        <f t="shared" si="105"/>
        <v/>
      </c>
      <c r="D462" s="43"/>
      <c r="E462" s="39" t="str">
        <f t="shared" si="106"/>
        <v/>
      </c>
      <c r="F462" s="43"/>
      <c r="G462" s="39" t="str">
        <f t="shared" si="102"/>
        <v/>
      </c>
      <c r="H462" s="74"/>
      <c r="I462" s="39" t="str">
        <f t="shared" si="103"/>
        <v/>
      </c>
      <c r="J462" s="39" t="str">
        <f t="shared" si="104"/>
        <v/>
      </c>
      <c r="K462" s="73"/>
      <c r="L462" s="73"/>
      <c r="M462" s="73"/>
      <c r="N462" s="243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0" t="str">
        <f t="shared" si="105"/>
        <v/>
      </c>
      <c r="D463" s="43"/>
      <c r="E463" s="39" t="str">
        <f t="shared" si="106"/>
        <v/>
      </c>
      <c r="F463" s="43"/>
      <c r="G463" s="39" t="str">
        <f t="shared" si="102"/>
        <v/>
      </c>
      <c r="H463" s="74"/>
      <c r="I463" s="39" t="str">
        <f t="shared" si="103"/>
        <v/>
      </c>
      <c r="J463" s="39" t="str">
        <f t="shared" si="104"/>
        <v/>
      </c>
      <c r="K463" s="73"/>
      <c r="L463" s="73"/>
      <c r="M463" s="73"/>
      <c r="N463" s="243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0" t="str">
        <f t="shared" si="105"/>
        <v/>
      </c>
      <c r="D464" s="43"/>
      <c r="E464" s="39" t="str">
        <f t="shared" si="106"/>
        <v/>
      </c>
      <c r="F464" s="43"/>
      <c r="G464" s="39" t="str">
        <f t="shared" si="102"/>
        <v/>
      </c>
      <c r="H464" s="74"/>
      <c r="I464" s="39" t="str">
        <f t="shared" si="103"/>
        <v/>
      </c>
      <c r="J464" s="39" t="str">
        <f t="shared" si="104"/>
        <v/>
      </c>
      <c r="K464" s="73"/>
      <c r="L464" s="73"/>
      <c r="M464" s="73"/>
      <c r="N464" s="243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0" t="str">
        <f t="shared" si="105"/>
        <v/>
      </c>
      <c r="D465" s="43"/>
      <c r="E465" s="39" t="str">
        <f t="shared" si="106"/>
        <v/>
      </c>
      <c r="F465" s="43"/>
      <c r="G465" s="39" t="str">
        <f t="shared" si="102"/>
        <v/>
      </c>
      <c r="H465" s="74"/>
      <c r="I465" s="39" t="str">
        <f t="shared" si="103"/>
        <v/>
      </c>
      <c r="J465" s="39" t="str">
        <f t="shared" si="104"/>
        <v/>
      </c>
      <c r="K465" s="73"/>
      <c r="L465" s="73"/>
      <c r="M465" s="73"/>
      <c r="N465" s="243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0" t="str">
        <f t="shared" si="105"/>
        <v/>
      </c>
      <c r="D466" s="43"/>
      <c r="E466" s="39" t="str">
        <f t="shared" si="106"/>
        <v/>
      </c>
      <c r="F466" s="43"/>
      <c r="G466" s="39" t="str">
        <f t="shared" si="102"/>
        <v/>
      </c>
      <c r="H466" s="74"/>
      <c r="I466" s="39" t="str">
        <f t="shared" si="103"/>
        <v/>
      </c>
      <c r="J466" s="39" t="str">
        <f t="shared" si="104"/>
        <v/>
      </c>
      <c r="K466" s="73"/>
      <c r="L466" s="73"/>
      <c r="M466" s="73"/>
      <c r="N466" s="243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0" t="str">
        <f t="shared" si="105"/>
        <v/>
      </c>
      <c r="D467" s="43"/>
      <c r="E467" s="39" t="str">
        <f t="shared" si="106"/>
        <v/>
      </c>
      <c r="F467" s="43"/>
      <c r="G467" s="39" t="str">
        <f t="shared" si="102"/>
        <v/>
      </c>
      <c r="H467" s="74"/>
      <c r="I467" s="39" t="str">
        <f t="shared" si="103"/>
        <v/>
      </c>
      <c r="J467" s="39" t="str">
        <f t="shared" si="104"/>
        <v/>
      </c>
      <c r="K467" s="73"/>
      <c r="L467" s="73"/>
      <c r="M467" s="73"/>
      <c r="N467" s="243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0" t="str">
        <f t="shared" si="105"/>
        <v/>
      </c>
      <c r="D468" s="43"/>
      <c r="E468" s="39" t="str">
        <f t="shared" si="106"/>
        <v/>
      </c>
      <c r="F468" s="43"/>
      <c r="G468" s="39" t="str">
        <f t="shared" si="102"/>
        <v/>
      </c>
      <c r="H468" s="74"/>
      <c r="I468" s="39" t="str">
        <f t="shared" si="103"/>
        <v/>
      </c>
      <c r="J468" s="39" t="str">
        <f t="shared" si="104"/>
        <v/>
      </c>
      <c r="K468" s="73"/>
      <c r="L468" s="73"/>
      <c r="M468" s="73"/>
      <c r="N468" s="243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0" t="str">
        <f t="shared" si="105"/>
        <v/>
      </c>
      <c r="D469" s="43"/>
      <c r="E469" s="39" t="str">
        <f t="shared" si="106"/>
        <v/>
      </c>
      <c r="F469" s="43"/>
      <c r="G469" s="39" t="str">
        <f t="shared" si="102"/>
        <v/>
      </c>
      <c r="H469" s="74"/>
      <c r="I469" s="39" t="str">
        <f t="shared" si="103"/>
        <v/>
      </c>
      <c r="J469" s="39" t="str">
        <f t="shared" si="104"/>
        <v/>
      </c>
      <c r="K469" s="73"/>
      <c r="L469" s="73"/>
      <c r="M469" s="73"/>
      <c r="N469" s="243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0" t="str">
        <f t="shared" si="105"/>
        <v/>
      </c>
      <c r="D470" s="43"/>
      <c r="E470" s="39" t="str">
        <f t="shared" si="106"/>
        <v/>
      </c>
      <c r="F470" s="43"/>
      <c r="G470" s="39" t="str">
        <f t="shared" si="102"/>
        <v/>
      </c>
      <c r="H470" s="74"/>
      <c r="I470" s="39" t="str">
        <f t="shared" si="103"/>
        <v/>
      </c>
      <c r="J470" s="39" t="str">
        <f t="shared" si="104"/>
        <v/>
      </c>
      <c r="K470" s="73"/>
      <c r="L470" s="73"/>
      <c r="M470" s="73"/>
      <c r="N470" s="243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0" t="str">
        <f t="shared" si="105"/>
        <v/>
      </c>
      <c r="D471" s="43"/>
      <c r="E471" s="39" t="str">
        <f t="shared" si="106"/>
        <v/>
      </c>
      <c r="F471" s="43"/>
      <c r="G471" s="39" t="str">
        <f t="shared" si="102"/>
        <v/>
      </c>
      <c r="H471" s="74"/>
      <c r="I471" s="39" t="str">
        <f t="shared" si="103"/>
        <v/>
      </c>
      <c r="J471" s="39" t="str">
        <f t="shared" si="104"/>
        <v/>
      </c>
      <c r="K471" s="73"/>
      <c r="L471" s="73"/>
      <c r="M471" s="73"/>
      <c r="N471" s="243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0" t="str">
        <f t="shared" si="105"/>
        <v/>
      </c>
      <c r="D472" s="43"/>
      <c r="E472" s="39" t="str">
        <f t="shared" si="106"/>
        <v/>
      </c>
      <c r="F472" s="43"/>
      <c r="G472" s="39" t="str">
        <f t="shared" si="102"/>
        <v/>
      </c>
      <c r="H472" s="74"/>
      <c r="I472" s="39" t="str">
        <f t="shared" si="103"/>
        <v/>
      </c>
      <c r="J472" s="39" t="str">
        <f t="shared" si="104"/>
        <v/>
      </c>
      <c r="K472" s="73"/>
      <c r="L472" s="73"/>
      <c r="M472" s="73"/>
      <c r="N472" s="243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0" t="str">
        <f t="shared" si="105"/>
        <v/>
      </c>
      <c r="D473" s="43"/>
      <c r="E473" s="39" t="str">
        <f t="shared" si="106"/>
        <v/>
      </c>
      <c r="F473" s="43"/>
      <c r="G473" s="39" t="str">
        <f t="shared" si="102"/>
        <v/>
      </c>
      <c r="H473" s="74"/>
      <c r="I473" s="39" t="str">
        <f t="shared" si="103"/>
        <v/>
      </c>
      <c r="J473" s="39" t="str">
        <f t="shared" si="104"/>
        <v/>
      </c>
      <c r="K473" s="73"/>
      <c r="L473" s="73"/>
      <c r="M473" s="73"/>
      <c r="N473" s="243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0" t="str">
        <f t="shared" si="105"/>
        <v/>
      </c>
      <c r="D474" s="43"/>
      <c r="E474" s="39" t="str">
        <f t="shared" si="106"/>
        <v/>
      </c>
      <c r="F474" s="43"/>
      <c r="G474" s="39" t="str">
        <f t="shared" si="102"/>
        <v/>
      </c>
      <c r="H474" s="74"/>
      <c r="I474" s="39" t="str">
        <f t="shared" si="103"/>
        <v/>
      </c>
      <c r="J474" s="39" t="str">
        <f t="shared" si="104"/>
        <v/>
      </c>
      <c r="K474" s="73"/>
      <c r="L474" s="73"/>
      <c r="M474" s="73"/>
      <c r="N474" s="243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0" t="str">
        <f t="shared" si="105"/>
        <v/>
      </c>
      <c r="D475" s="43"/>
      <c r="E475" s="39" t="str">
        <f t="shared" si="106"/>
        <v/>
      </c>
      <c r="F475" s="43"/>
      <c r="G475" s="39" t="str">
        <f t="shared" si="102"/>
        <v/>
      </c>
      <c r="H475" s="74"/>
      <c r="I475" s="39" t="str">
        <f t="shared" si="103"/>
        <v/>
      </c>
      <c r="J475" s="39" t="str">
        <f t="shared" si="104"/>
        <v/>
      </c>
      <c r="K475" s="73"/>
      <c r="L475" s="73"/>
      <c r="M475" s="73"/>
      <c r="N475" s="243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0" t="str">
        <f t="shared" si="105"/>
        <v/>
      </c>
      <c r="D476" s="43"/>
      <c r="E476" s="39" t="str">
        <f t="shared" si="106"/>
        <v/>
      </c>
      <c r="F476" s="43"/>
      <c r="G476" s="39" t="str">
        <f t="shared" si="102"/>
        <v/>
      </c>
      <c r="H476" s="74"/>
      <c r="I476" s="39" t="str">
        <f t="shared" si="103"/>
        <v/>
      </c>
      <c r="J476" s="39" t="str">
        <f t="shared" si="104"/>
        <v/>
      </c>
      <c r="K476" s="73"/>
      <c r="L476" s="73"/>
      <c r="M476" s="73"/>
      <c r="N476" s="243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0" t="str">
        <f t="shared" si="105"/>
        <v/>
      </c>
      <c r="D477" s="43"/>
      <c r="E477" s="39" t="str">
        <f t="shared" si="106"/>
        <v/>
      </c>
      <c r="F477" s="43"/>
      <c r="G477" s="39" t="str">
        <f t="shared" si="102"/>
        <v/>
      </c>
      <c r="H477" s="74"/>
      <c r="I477" s="39" t="str">
        <f t="shared" si="103"/>
        <v/>
      </c>
      <c r="J477" s="39" t="str">
        <f t="shared" si="104"/>
        <v/>
      </c>
      <c r="K477" s="73"/>
      <c r="L477" s="73"/>
      <c r="M477" s="73"/>
      <c r="N477" s="243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0" t="str">
        <f t="shared" si="105"/>
        <v/>
      </c>
      <c r="D478" s="43"/>
      <c r="E478" s="39" t="str">
        <f t="shared" si="106"/>
        <v/>
      </c>
      <c r="F478" s="43"/>
      <c r="G478" s="39" t="str">
        <f t="shared" si="102"/>
        <v/>
      </c>
      <c r="H478" s="74"/>
      <c r="I478" s="39" t="str">
        <f t="shared" si="103"/>
        <v/>
      </c>
      <c r="J478" s="39" t="str">
        <f t="shared" si="104"/>
        <v/>
      </c>
      <c r="K478" s="73"/>
      <c r="L478" s="73"/>
      <c r="M478" s="73"/>
      <c r="N478" s="243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0" t="str">
        <f t="shared" si="105"/>
        <v/>
      </c>
      <c r="D479" s="43"/>
      <c r="E479" s="39" t="str">
        <f t="shared" si="106"/>
        <v/>
      </c>
      <c r="F479" s="43"/>
      <c r="G479" s="39" t="str">
        <f t="shared" si="102"/>
        <v/>
      </c>
      <c r="H479" s="74"/>
      <c r="I479" s="39" t="str">
        <f t="shared" si="103"/>
        <v/>
      </c>
      <c r="J479" s="39" t="str">
        <f t="shared" si="104"/>
        <v/>
      </c>
      <c r="K479" s="73"/>
      <c r="L479" s="73"/>
      <c r="M479" s="73"/>
      <c r="N479" s="243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0" t="str">
        <f t="shared" si="105"/>
        <v/>
      </c>
      <c r="D480" s="43"/>
      <c r="E480" s="39" t="str">
        <f t="shared" si="106"/>
        <v/>
      </c>
      <c r="F480" s="43"/>
      <c r="G480" s="39" t="str">
        <f t="shared" si="102"/>
        <v/>
      </c>
      <c r="H480" s="74"/>
      <c r="I480" s="39" t="str">
        <f t="shared" si="103"/>
        <v/>
      </c>
      <c r="J480" s="39" t="str">
        <f t="shared" si="104"/>
        <v/>
      </c>
      <c r="K480" s="73"/>
      <c r="L480" s="73"/>
      <c r="M480" s="73"/>
      <c r="N480" s="243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0" t="str">
        <f t="shared" si="105"/>
        <v/>
      </c>
      <c r="D481" s="43"/>
      <c r="E481" s="39" t="str">
        <f t="shared" si="106"/>
        <v/>
      </c>
      <c r="F481" s="43"/>
      <c r="G481" s="39" t="str">
        <f t="shared" si="102"/>
        <v/>
      </c>
      <c r="H481" s="74"/>
      <c r="I481" s="39" t="str">
        <f t="shared" si="103"/>
        <v/>
      </c>
      <c r="J481" s="39" t="str">
        <f t="shared" si="104"/>
        <v/>
      </c>
      <c r="K481" s="73"/>
      <c r="L481" s="73"/>
      <c r="M481" s="73"/>
      <c r="N481" s="243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0" t="str">
        <f t="shared" si="105"/>
        <v/>
      </c>
      <c r="D482" s="43"/>
      <c r="E482" s="39" t="str">
        <f t="shared" si="106"/>
        <v/>
      </c>
      <c r="F482" s="43"/>
      <c r="G482" s="39" t="str">
        <f t="shared" si="102"/>
        <v/>
      </c>
      <c r="H482" s="74"/>
      <c r="I482" s="39" t="str">
        <f t="shared" si="103"/>
        <v/>
      </c>
      <c r="J482" s="39" t="str">
        <f t="shared" si="104"/>
        <v/>
      </c>
      <c r="K482" s="73"/>
      <c r="L482" s="73"/>
      <c r="M482" s="73"/>
      <c r="N482" s="243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0" t="str">
        <f t="shared" si="105"/>
        <v/>
      </c>
      <c r="D483" s="43"/>
      <c r="E483" s="39" t="str">
        <f t="shared" si="106"/>
        <v/>
      </c>
      <c r="F483" s="43"/>
      <c r="G483" s="39" t="str">
        <f t="shared" si="102"/>
        <v/>
      </c>
      <c r="H483" s="74"/>
      <c r="I483" s="39" t="str">
        <f t="shared" si="103"/>
        <v/>
      </c>
      <c r="J483" s="39" t="str">
        <f t="shared" si="104"/>
        <v/>
      </c>
      <c r="K483" s="73"/>
      <c r="L483" s="73"/>
      <c r="M483" s="73"/>
      <c r="N483" s="243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0" t="str">
        <f t="shared" si="105"/>
        <v/>
      </c>
      <c r="D484" s="43"/>
      <c r="E484" s="39" t="str">
        <f t="shared" si="106"/>
        <v/>
      </c>
      <c r="F484" s="43"/>
      <c r="G484" s="39" t="str">
        <f t="shared" si="102"/>
        <v/>
      </c>
      <c r="H484" s="74"/>
      <c r="I484" s="39" t="str">
        <f t="shared" si="103"/>
        <v/>
      </c>
      <c r="J484" s="39" t="str">
        <f t="shared" si="104"/>
        <v/>
      </c>
      <c r="K484" s="73"/>
      <c r="L484" s="73"/>
      <c r="M484" s="73"/>
      <c r="N484" s="243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0" t="str">
        <f t="shared" si="105"/>
        <v/>
      </c>
      <c r="D485" s="43"/>
      <c r="E485" s="39" t="str">
        <f t="shared" si="106"/>
        <v/>
      </c>
      <c r="F485" s="43"/>
      <c r="G485" s="39" t="str">
        <f t="shared" si="102"/>
        <v/>
      </c>
      <c r="H485" s="74"/>
      <c r="I485" s="39" t="str">
        <f t="shared" si="103"/>
        <v/>
      </c>
      <c r="J485" s="39" t="str">
        <f t="shared" si="104"/>
        <v/>
      </c>
      <c r="K485" s="73"/>
      <c r="L485" s="73"/>
      <c r="M485" s="73"/>
      <c r="N485" s="243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0" t="str">
        <f t="shared" si="105"/>
        <v/>
      </c>
      <c r="D486" s="43"/>
      <c r="E486" s="39" t="str">
        <f t="shared" si="106"/>
        <v/>
      </c>
      <c r="F486" s="43"/>
      <c r="G486" s="39" t="str">
        <f t="shared" si="102"/>
        <v/>
      </c>
      <c r="H486" s="74"/>
      <c r="I486" s="39" t="str">
        <f t="shared" si="103"/>
        <v/>
      </c>
      <c r="J486" s="39" t="str">
        <f t="shared" si="104"/>
        <v/>
      </c>
      <c r="K486" s="73"/>
      <c r="L486" s="73"/>
      <c r="M486" s="73"/>
      <c r="N486" s="243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0" t="str">
        <f t="shared" si="105"/>
        <v/>
      </c>
      <c r="D487" s="43"/>
      <c r="E487" s="39" t="str">
        <f t="shared" si="106"/>
        <v/>
      </c>
      <c r="F487" s="43"/>
      <c r="G487" s="39" t="str">
        <f t="shared" si="102"/>
        <v/>
      </c>
      <c r="H487" s="74"/>
      <c r="I487" s="39" t="str">
        <f t="shared" si="103"/>
        <v/>
      </c>
      <c r="J487" s="39" t="str">
        <f t="shared" si="104"/>
        <v/>
      </c>
      <c r="K487" s="73"/>
      <c r="L487" s="73"/>
      <c r="M487" s="73"/>
      <c r="N487" s="243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0" t="str">
        <f t="shared" si="105"/>
        <v/>
      </c>
      <c r="D488" s="43"/>
      <c r="E488" s="39" t="str">
        <f t="shared" si="106"/>
        <v/>
      </c>
      <c r="F488" s="43"/>
      <c r="G488" s="39" t="str">
        <f t="shared" si="102"/>
        <v/>
      </c>
      <c r="H488" s="74"/>
      <c r="I488" s="39" t="str">
        <f t="shared" si="103"/>
        <v/>
      </c>
      <c r="J488" s="39" t="str">
        <f t="shared" si="104"/>
        <v/>
      </c>
      <c r="K488" s="73"/>
      <c r="L488" s="73"/>
      <c r="M488" s="73"/>
      <c r="N488" s="243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0" t="str">
        <f t="shared" si="105"/>
        <v/>
      </c>
      <c r="D489" s="43"/>
      <c r="E489" s="39" t="str">
        <f t="shared" si="106"/>
        <v/>
      </c>
      <c r="F489" s="43"/>
      <c r="G489" s="39" t="str">
        <f t="shared" si="102"/>
        <v/>
      </c>
      <c r="H489" s="74"/>
      <c r="I489" s="39" t="str">
        <f t="shared" si="103"/>
        <v/>
      </c>
      <c r="J489" s="39" t="str">
        <f t="shared" si="104"/>
        <v/>
      </c>
      <c r="K489" s="73"/>
      <c r="L489" s="73"/>
      <c r="M489" s="73"/>
      <c r="N489" s="243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0" t="str">
        <f t="shared" si="105"/>
        <v/>
      </c>
      <c r="D490" s="43"/>
      <c r="E490" s="39" t="str">
        <f t="shared" si="106"/>
        <v/>
      </c>
      <c r="F490" s="43"/>
      <c r="G490" s="39" t="str">
        <f t="shared" si="102"/>
        <v/>
      </c>
      <c r="H490" s="74"/>
      <c r="I490" s="39" t="str">
        <f t="shared" si="103"/>
        <v/>
      </c>
      <c r="J490" s="39" t="str">
        <f t="shared" si="104"/>
        <v/>
      </c>
      <c r="K490" s="73"/>
      <c r="L490" s="73"/>
      <c r="M490" s="73"/>
      <c r="N490" s="243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0" t="str">
        <f t="shared" si="105"/>
        <v/>
      </c>
      <c r="D491" s="43"/>
      <c r="E491" s="39" t="str">
        <f t="shared" si="106"/>
        <v/>
      </c>
      <c r="F491" s="43"/>
      <c r="G491" s="39" t="str">
        <f t="shared" si="102"/>
        <v/>
      </c>
      <c r="H491" s="74"/>
      <c r="I491" s="39" t="str">
        <f t="shared" si="103"/>
        <v/>
      </c>
      <c r="J491" s="39" t="str">
        <f t="shared" si="104"/>
        <v/>
      </c>
      <c r="K491" s="73"/>
      <c r="L491" s="73"/>
      <c r="M491" s="73"/>
      <c r="N491" s="243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0" t="str">
        <f t="shared" si="105"/>
        <v/>
      </c>
      <c r="D492" s="43"/>
      <c r="E492" s="39" t="str">
        <f t="shared" si="106"/>
        <v/>
      </c>
      <c r="F492" s="43"/>
      <c r="G492" s="39" t="str">
        <f t="shared" si="102"/>
        <v/>
      </c>
      <c r="H492" s="74"/>
      <c r="I492" s="39" t="str">
        <f t="shared" si="103"/>
        <v/>
      </c>
      <c r="J492" s="39" t="str">
        <f t="shared" si="104"/>
        <v/>
      </c>
      <c r="K492" s="73"/>
      <c r="L492" s="73"/>
      <c r="M492" s="73"/>
      <c r="N492" s="243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0" t="str">
        <f t="shared" si="105"/>
        <v/>
      </c>
      <c r="D493" s="43"/>
      <c r="E493" s="39" t="str">
        <f t="shared" si="106"/>
        <v/>
      </c>
      <c r="F493" s="43"/>
      <c r="G493" s="39" t="str">
        <f t="shared" si="102"/>
        <v/>
      </c>
      <c r="H493" s="74"/>
      <c r="I493" s="39" t="str">
        <f t="shared" si="103"/>
        <v/>
      </c>
      <c r="J493" s="39" t="str">
        <f t="shared" si="104"/>
        <v/>
      </c>
      <c r="K493" s="73"/>
      <c r="L493" s="73"/>
      <c r="M493" s="73"/>
      <c r="N493" s="243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0" t="str">
        <f t="shared" si="105"/>
        <v/>
      </c>
      <c r="D494" s="43"/>
      <c r="E494" s="39" t="str">
        <f t="shared" si="106"/>
        <v/>
      </c>
      <c r="F494" s="43"/>
      <c r="G494" s="39" t="str">
        <f t="shared" si="102"/>
        <v/>
      </c>
      <c r="H494" s="74"/>
      <c r="I494" s="39" t="str">
        <f t="shared" si="103"/>
        <v/>
      </c>
      <c r="J494" s="39" t="str">
        <f t="shared" si="104"/>
        <v/>
      </c>
      <c r="K494" s="73"/>
      <c r="L494" s="73"/>
      <c r="M494" s="73"/>
      <c r="N494" s="243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0" t="str">
        <f t="shared" si="105"/>
        <v/>
      </c>
      <c r="D495" s="43"/>
      <c r="E495" s="39" t="str">
        <f t="shared" si="106"/>
        <v/>
      </c>
      <c r="F495" s="43"/>
      <c r="G495" s="39" t="str">
        <f t="shared" si="102"/>
        <v/>
      </c>
      <c r="H495" s="74"/>
      <c r="I495" s="39" t="str">
        <f t="shared" si="103"/>
        <v/>
      </c>
      <c r="J495" s="39" t="str">
        <f t="shared" si="104"/>
        <v/>
      </c>
      <c r="K495" s="73"/>
      <c r="L495" s="73"/>
      <c r="M495" s="73"/>
      <c r="N495" s="243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0" t="str">
        <f t="shared" si="105"/>
        <v/>
      </c>
      <c r="D496" s="43"/>
      <c r="E496" s="39" t="str">
        <f t="shared" si="106"/>
        <v/>
      </c>
      <c r="F496" s="43"/>
      <c r="G496" s="39" t="str">
        <f t="shared" si="102"/>
        <v/>
      </c>
      <c r="H496" s="74"/>
      <c r="I496" s="39" t="str">
        <f t="shared" si="103"/>
        <v/>
      </c>
      <c r="J496" s="39" t="str">
        <f t="shared" si="104"/>
        <v/>
      </c>
      <c r="K496" s="73"/>
      <c r="L496" s="73"/>
      <c r="M496" s="73"/>
      <c r="N496" s="243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0" t="str">
        <f t="shared" si="105"/>
        <v/>
      </c>
      <c r="D497" s="43"/>
      <c r="E497" s="39" t="str">
        <f t="shared" si="106"/>
        <v/>
      </c>
      <c r="F497" s="43"/>
      <c r="G497" s="39" t="str">
        <f t="shared" si="102"/>
        <v/>
      </c>
      <c r="H497" s="74"/>
      <c r="I497" s="39" t="str">
        <f t="shared" si="103"/>
        <v/>
      </c>
      <c r="J497" s="39" t="str">
        <f t="shared" si="104"/>
        <v/>
      </c>
      <c r="K497" s="73"/>
      <c r="L497" s="73"/>
      <c r="M497" s="73"/>
      <c r="N497" s="243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0" t="str">
        <f t="shared" si="105"/>
        <v/>
      </c>
      <c r="D498" s="43"/>
      <c r="E498" s="39" t="str">
        <f t="shared" si="106"/>
        <v/>
      </c>
      <c r="F498" s="43"/>
      <c r="G498" s="39" t="str">
        <f t="shared" si="102"/>
        <v/>
      </c>
      <c r="H498" s="74"/>
      <c r="I498" s="39" t="str">
        <f t="shared" si="103"/>
        <v/>
      </c>
      <c r="J498" s="39" t="str">
        <f t="shared" si="104"/>
        <v/>
      </c>
      <c r="K498" s="73"/>
      <c r="L498" s="73"/>
      <c r="M498" s="73"/>
      <c r="N498" s="243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0" t="str">
        <f t="shared" si="105"/>
        <v/>
      </c>
      <c r="D499" s="43"/>
      <c r="E499" s="39" t="str">
        <f t="shared" si="106"/>
        <v/>
      </c>
      <c r="F499" s="43"/>
      <c r="G499" s="39" t="str">
        <f t="shared" si="102"/>
        <v/>
      </c>
      <c r="H499" s="74"/>
      <c r="I499" s="39" t="str">
        <f t="shared" si="103"/>
        <v/>
      </c>
      <c r="J499" s="39" t="str">
        <f t="shared" si="104"/>
        <v/>
      </c>
      <c r="K499" s="73"/>
      <c r="L499" s="73"/>
      <c r="M499" s="73"/>
      <c r="N499" s="243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0" t="str">
        <f t="shared" si="105"/>
        <v/>
      </c>
      <c r="D500" s="43"/>
      <c r="E500" s="39" t="str">
        <f t="shared" si="106"/>
        <v/>
      </c>
      <c r="F500" s="43"/>
      <c r="G500" s="39" t="str">
        <f t="shared" si="102"/>
        <v/>
      </c>
      <c r="H500" s="74"/>
      <c r="I500" s="39" t="str">
        <f t="shared" si="103"/>
        <v/>
      </c>
      <c r="J500" s="39" t="str">
        <f t="shared" si="104"/>
        <v/>
      </c>
      <c r="K500" s="73"/>
      <c r="L500" s="73"/>
      <c r="M500" s="73"/>
      <c r="N500" s="243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0" t="str">
        <f t="shared" si="105"/>
        <v/>
      </c>
      <c r="D501" s="43"/>
      <c r="E501" s="39" t="str">
        <f t="shared" si="106"/>
        <v/>
      </c>
      <c r="F501" s="43"/>
      <c r="G501" s="39" t="str">
        <f t="shared" si="102"/>
        <v/>
      </c>
      <c r="H501" s="74"/>
      <c r="I501" s="39" t="str">
        <f t="shared" si="103"/>
        <v/>
      </c>
      <c r="J501" s="39" t="str">
        <f t="shared" si="104"/>
        <v/>
      </c>
      <c r="K501" s="73"/>
      <c r="L501" s="73"/>
      <c r="M501" s="73"/>
      <c r="N501" s="243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algorithmName="SHA-512" hashValue="7UAjnnT8yy1GOvqGvGINSQq62z2USWqt5V+87iyKn9PMMrDBW9rM4NsjqwybhSykoAsRz3sW4AagcBaUEyVMGA==" saltValue="j4Dt5Ivba8F6u2gC1bex0g==" spinCount="100000" sheet="1" selectLockedCells="1"/>
  <autoFilter ref="A2:M501"/>
  <sortState ref="AE7:AJ274">
    <sortCondition ref="AE7"/>
  </sortState>
  <mergeCells count="1">
    <mergeCell ref="A1:E1"/>
  </mergeCells>
  <conditionalFormatting sqref="N108 N207:N501">
    <cfRule type="expression" dxfId="6" priority="7">
      <formula>IF(OR(F108=3691,F108=3692,F108=3693,F108=3694),1,0)</formula>
    </cfRule>
  </conditionalFormatting>
  <conditionalFormatting sqref="N3:N99 N101:N107">
    <cfRule type="expression" dxfId="5" priority="4">
      <formula>IF(OR(F3=3691,F3=3692,F3=3693,F3=3694),1,0)</formula>
    </cfRule>
  </conditionalFormatting>
  <conditionalFormatting sqref="N100">
    <cfRule type="expression" dxfId="4" priority="3">
      <formula>IF(OR(F100=3691,F100=3692,F100=3693,F100=3694),1,0)</formula>
    </cfRule>
  </conditionalFormatting>
  <conditionalFormatting sqref="N109:N141 N143:N206">
    <cfRule type="expression" dxfId="3" priority="2">
      <formula>IF(OR(F109=3691,F109=3692,F109=3693,F109=3694),1,0)</formula>
    </cfRule>
  </conditionalFormatting>
  <conditionalFormatting sqref="N142">
    <cfRule type="expression" dxfId="2" priority="1">
      <formula>IF(OR(F142=3691,F142=3692,F142=3693,F142=3694),1,0)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>
      <formula1>$V$6:$V$23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>
      <formula1>$AE$6:$AE$280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>
      <formula1>$V$6:$V$43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>
      <formula1>$AE$6:$AE$356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rowBreaks count="4" manualBreakCount="4">
    <brk id="56" max="13" man="1"/>
    <brk id="108" max="13" man="1"/>
    <brk id="155" max="13" man="1"/>
    <brk id="202" max="13" man="1"/>
  </rowBreaks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K1778"/>
  <sheetViews>
    <sheetView showGridLines="0" topLeftCell="D1" zoomScale="90" zoomScaleNormal="90" workbookViewId="0">
      <pane ySplit="2" topLeftCell="A3" activePane="bottomLeft" state="frozen"/>
      <selection pane="bottomLeft" activeCell="Q16" sqref="Q16"/>
    </sheetView>
  </sheetViews>
  <sheetFormatPr defaultColWidth="0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6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16384" width="9.140625" hidden="1"/>
  </cols>
  <sheetData>
    <row r="1" spans="1:37" ht="35.25" customHeight="1">
      <c r="A1" s="317" t="s">
        <v>1297</v>
      </c>
      <c r="B1" s="317"/>
      <c r="C1" s="317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4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72">
        <f>IFERROR(VLOOKUP(B3,$X$6:$AA$43,4,FALSE),"")</f>
        <v>581</v>
      </c>
      <c r="B3" s="271">
        <v>581</v>
      </c>
      <c r="C3" s="39" t="str">
        <f>IFERROR(VLOOKUP(B3,$X$6:$AA$43,2,FALSE),"")</f>
        <v>Mehanizam za oporavak i otpornost – bespovratna sredstva – raspoloživ predujam ili unaprijed naplaćen prihod</v>
      </c>
      <c r="D3" s="81">
        <v>3111</v>
      </c>
      <c r="E3" s="39" t="str">
        <f>IFERROR(VLOOKUP(D3,$AB$5:$AD$129,2,FALSE),"")</f>
        <v>Plaće za redovan rad</v>
      </c>
      <c r="F3" s="74" t="s">
        <v>3185</v>
      </c>
      <c r="G3" s="39" t="str">
        <f>IFERROR(VLOOKUP(F3,$AH$6:$AI$1763,2,FALSE),"")</f>
        <v>Program transfera tehnologije</v>
      </c>
      <c r="H3" s="39" t="str">
        <f>IFERROR(VLOOKUP(F3,$AH$6:$AK$1763,4,FALSE),"")</f>
        <v>0942</v>
      </c>
      <c r="I3" s="73">
        <v>40558</v>
      </c>
      <c r="J3" s="73"/>
      <c r="K3" s="73"/>
      <c r="L3" s="81"/>
      <c r="M3" s="80"/>
      <c r="N3" s="80"/>
      <c r="O3" s="81"/>
      <c r="P3" s="125"/>
      <c r="Q3" s="243"/>
      <c r="R3" t="str">
        <f>IF(D3="","",'OPĆI DIO'!$C$1)</f>
        <v>2151 SVEUČILIŠTE U RIJECI - TEHNIČKI FAKULTET</v>
      </c>
      <c r="S3" t="str">
        <f>LEFT(D3,3)</f>
        <v>311</v>
      </c>
      <c r="T3" t="str">
        <f>LEFT(D3,2)</f>
        <v>31</v>
      </c>
      <c r="U3" t="str">
        <f>MID(H3,2,2)</f>
        <v>94</v>
      </c>
      <c r="V3" t="str">
        <f>LEFT(D3,1)</f>
        <v>3</v>
      </c>
    </row>
    <row r="4" spans="1:37">
      <c r="A4" s="272">
        <f t="shared" ref="A4:A67" si="0">IFERROR(VLOOKUP(B4,$X$6:$AA$43,4,FALSE),"")</f>
        <v>581</v>
      </c>
      <c r="B4" s="271">
        <v>581</v>
      </c>
      <c r="C4" s="39" t="str">
        <f t="shared" ref="C4:C67" si="1">IFERROR(VLOOKUP(B4,$X$6:$AA$43,2,FALSE),"")</f>
        <v>Mehanizam za oporavak i otpornost – bespovratna sredstva – raspoloživ predujam ili unaprijed naplaćen prihod</v>
      </c>
      <c r="D4" s="81">
        <v>3132</v>
      </c>
      <c r="E4" s="39" t="str">
        <f t="shared" ref="E4:E67" si="2">IFERROR(VLOOKUP(D4,$AB$5:$AD$129,2,FALSE),"")</f>
        <v>Doprinosi za obvezno zdravstveno osiguranje</v>
      </c>
      <c r="F4" s="74" t="s">
        <v>3185</v>
      </c>
      <c r="G4" s="39" t="str">
        <f t="shared" ref="G4:G67" si="3">IFERROR(VLOOKUP(F4,$AH$6:$AI$1763,2,FALSE),"")</f>
        <v>Program transfera tehnologije</v>
      </c>
      <c r="H4" s="39" t="str">
        <f t="shared" ref="H4:H67" si="4">IFERROR(VLOOKUP(F4,$AH$6:$AK$1763,4,FALSE),"")</f>
        <v>0942</v>
      </c>
      <c r="I4" s="73">
        <v>6692</v>
      </c>
      <c r="J4" s="73"/>
      <c r="K4" s="73"/>
      <c r="L4" s="81"/>
      <c r="M4" s="80"/>
      <c r="N4" s="80"/>
      <c r="O4" s="81"/>
      <c r="P4" s="125"/>
      <c r="Q4" s="243"/>
      <c r="R4" t="str">
        <f>IF(D4="","",'OPĆI DIO'!$C$1)</f>
        <v>2151 SVEUČILIŠTE U RIJECI - TEHNIČKI FAKULTET</v>
      </c>
      <c r="S4" t="str">
        <f t="shared" ref="S4:S67" si="5">LEFT(D4,3)</f>
        <v>313</v>
      </c>
      <c r="T4" t="str">
        <f t="shared" ref="T4:T67" si="6">LEFT(D4,2)</f>
        <v>31</v>
      </c>
      <c r="U4" t="str">
        <f t="shared" ref="U4:U67" si="7">MID(H4,2,2)</f>
        <v>94</v>
      </c>
      <c r="V4" t="str">
        <f t="shared" ref="V4:V67" si="8">LEFT(D4,1)</f>
        <v>3</v>
      </c>
      <c r="AB4" s="40"/>
      <c r="AC4" s="40"/>
    </row>
    <row r="5" spans="1:37">
      <c r="A5" s="272">
        <f t="shared" si="0"/>
        <v>581</v>
      </c>
      <c r="B5" s="271">
        <v>581</v>
      </c>
      <c r="C5" s="39" t="str">
        <f t="shared" si="1"/>
        <v>Mehanizam za oporavak i otpornost – bespovratna sredstva – raspoloživ predujam ili unaprijed naplaćen prihod</v>
      </c>
      <c r="D5" s="81">
        <v>3211</v>
      </c>
      <c r="E5" s="39" t="str">
        <f t="shared" si="2"/>
        <v>Službena putovanja</v>
      </c>
      <c r="F5" s="74" t="s">
        <v>3185</v>
      </c>
      <c r="G5" s="39" t="str">
        <f t="shared" si="3"/>
        <v>Program transfera tehnologije</v>
      </c>
      <c r="H5" s="39" t="str">
        <f t="shared" si="4"/>
        <v>0942</v>
      </c>
      <c r="I5" s="73">
        <v>2948</v>
      </c>
      <c r="J5" s="73"/>
      <c r="K5" s="73"/>
      <c r="L5" s="81"/>
      <c r="M5" s="80"/>
      <c r="N5" s="80"/>
      <c r="O5" s="81"/>
      <c r="P5" s="125"/>
      <c r="Q5" s="243"/>
      <c r="R5" t="str">
        <f>IF(D5="","",'OPĆI DIO'!$C$1)</f>
        <v>2151 SVEUČILIŠTE U RIJECI - TEHNIČKI FAKULTET</v>
      </c>
      <c r="S5" t="str">
        <f t="shared" si="5"/>
        <v>321</v>
      </c>
      <c r="T5" t="str">
        <f t="shared" si="6"/>
        <v>32</v>
      </c>
      <c r="U5" t="str">
        <f t="shared" si="7"/>
        <v>94</v>
      </c>
      <c r="V5" t="str">
        <f t="shared" si="8"/>
        <v>3</v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72">
        <f t="shared" si="0"/>
        <v>581</v>
      </c>
      <c r="B6" s="271">
        <v>581</v>
      </c>
      <c r="C6" s="39" t="str">
        <f t="shared" si="1"/>
        <v>Mehanizam za oporavak i otpornost – bespovratna sredstva – raspoloživ predujam ili unaprijed naplaćen prihod</v>
      </c>
      <c r="D6" s="81">
        <v>3237</v>
      </c>
      <c r="E6" s="39" t="str">
        <f t="shared" si="2"/>
        <v>Intelektualne i osobne usluge</v>
      </c>
      <c r="F6" s="74" t="s">
        <v>3185</v>
      </c>
      <c r="G6" s="39" t="str">
        <f t="shared" si="3"/>
        <v>Program transfera tehnologije</v>
      </c>
      <c r="H6" s="39" t="str">
        <f t="shared" si="4"/>
        <v>0942</v>
      </c>
      <c r="I6" s="73">
        <v>16364</v>
      </c>
      <c r="J6" s="73"/>
      <c r="K6" s="73"/>
      <c r="L6" s="81"/>
      <c r="M6" s="80"/>
      <c r="N6" s="80"/>
      <c r="O6" s="81"/>
      <c r="P6" s="125"/>
      <c r="Q6" s="243"/>
      <c r="R6" t="str">
        <f>IF(D6="","",'OPĆI DIO'!$C$1)</f>
        <v>2151 SVEUČILIŠTE U RIJECI - TEHNIČKI FAKULTET</v>
      </c>
      <c r="S6" t="str">
        <f t="shared" si="5"/>
        <v>323</v>
      </c>
      <c r="T6" t="str">
        <f t="shared" si="6"/>
        <v>32</v>
      </c>
      <c r="U6" t="str">
        <f t="shared" si="7"/>
        <v>94</v>
      </c>
      <c r="V6" t="str">
        <f t="shared" si="8"/>
        <v>3</v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72">
        <f t="shared" si="0"/>
        <v>581</v>
      </c>
      <c r="B7" s="271">
        <v>581</v>
      </c>
      <c r="C7" s="39" t="str">
        <f t="shared" si="1"/>
        <v>Mehanizam za oporavak i otpornost – bespovratna sredstva – raspoloživ predujam ili unaprijed naplaćen prihod</v>
      </c>
      <c r="D7" s="81">
        <v>3239</v>
      </c>
      <c r="E7" s="39" t="str">
        <f t="shared" si="2"/>
        <v>Ostale usluge</v>
      </c>
      <c r="F7" s="74" t="s">
        <v>3185</v>
      </c>
      <c r="G7" s="39" t="str">
        <f t="shared" si="3"/>
        <v>Program transfera tehnologije</v>
      </c>
      <c r="H7" s="39" t="str">
        <f t="shared" si="4"/>
        <v>0942</v>
      </c>
      <c r="I7" s="73">
        <v>5959</v>
      </c>
      <c r="J7" s="73"/>
      <c r="K7" s="73"/>
      <c r="L7" s="81"/>
      <c r="M7" s="80"/>
      <c r="N7" s="80"/>
      <c r="O7" s="81"/>
      <c r="P7" s="125"/>
      <c r="Q7" s="243"/>
      <c r="R7" t="str">
        <f>IF(D7="","",'OPĆI DIO'!$C$1)</f>
        <v>2151 SVEUČILIŠTE U RIJECI - TEHNIČKI FAKULTET</v>
      </c>
      <c r="S7" t="str">
        <f t="shared" si="5"/>
        <v>323</v>
      </c>
      <c r="T7" t="str">
        <f t="shared" si="6"/>
        <v>32</v>
      </c>
      <c r="U7" t="str">
        <f t="shared" si="7"/>
        <v>94</v>
      </c>
      <c r="V7" t="str">
        <f t="shared" si="8"/>
        <v>3</v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IFERROR(VLOOKUP(AJ7,AKT!$E$4:$G$346,3,FALSE),"")</f>
        <v>0970</v>
      </c>
    </row>
    <row r="8" spans="1:37">
      <c r="A8" s="272">
        <f t="shared" si="0"/>
        <v>581</v>
      </c>
      <c r="B8" s="271">
        <v>581</v>
      </c>
      <c r="C8" s="39" t="str">
        <f t="shared" si="1"/>
        <v>Mehanizam za oporavak i otpornost – bespovratna sredstva – raspoloživ predujam ili unaprijed naplaćen prihod</v>
      </c>
      <c r="D8" s="81">
        <v>3295</v>
      </c>
      <c r="E8" s="39" t="str">
        <f t="shared" si="2"/>
        <v>Pristojbe i naknade</v>
      </c>
      <c r="F8" s="74" t="s">
        <v>3185</v>
      </c>
      <c r="G8" s="39" t="str">
        <f t="shared" si="3"/>
        <v>Program transfera tehnologije</v>
      </c>
      <c r="H8" s="39" t="str">
        <f t="shared" si="4"/>
        <v>0942</v>
      </c>
      <c r="I8" s="73">
        <v>1500</v>
      </c>
      <c r="J8" s="73"/>
      <c r="K8" s="73"/>
      <c r="L8" s="81"/>
      <c r="M8" s="80"/>
      <c r="N8" s="80"/>
      <c r="O8" s="81"/>
      <c r="P8" s="125"/>
      <c r="Q8" s="243"/>
      <c r="R8" t="str">
        <f>IF(D8="","",'OPĆI DIO'!$C$1)</f>
        <v>2151 SVEUČILIŠTE U RIJECI - TEHNIČKI FAKULTET</v>
      </c>
      <c r="S8" t="str">
        <f t="shared" si="5"/>
        <v>329</v>
      </c>
      <c r="T8" t="str">
        <f t="shared" si="6"/>
        <v>32</v>
      </c>
      <c r="U8" t="str">
        <f t="shared" si="7"/>
        <v>94</v>
      </c>
      <c r="V8" t="str">
        <f t="shared" si="8"/>
        <v>3</v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IFERROR(VLOOKUP(AJ8,AKT!$E$4:$G$346,3,FALSE),"")</f>
        <v>0970</v>
      </c>
    </row>
    <row r="9" spans="1:37">
      <c r="A9" s="272">
        <f t="shared" si="0"/>
        <v>581</v>
      </c>
      <c r="B9" s="271">
        <v>581</v>
      </c>
      <c r="C9" s="39" t="str">
        <f t="shared" si="1"/>
        <v>Mehanizam za oporavak i otpornost – bespovratna sredstva – raspoloživ predujam ili unaprijed naplaćen prihod</v>
      </c>
      <c r="D9" s="81">
        <v>3512</v>
      </c>
      <c r="E9" s="39" t="str">
        <f t="shared" si="2"/>
        <v>Subvencije trgovačkim društvima u javnom sektoru</v>
      </c>
      <c r="F9" s="74" t="s">
        <v>3185</v>
      </c>
      <c r="G9" s="39" t="str">
        <f t="shared" si="3"/>
        <v>Program transfera tehnologije</v>
      </c>
      <c r="H9" s="39" t="str">
        <f t="shared" si="4"/>
        <v>0942</v>
      </c>
      <c r="I9" s="73">
        <v>17612</v>
      </c>
      <c r="J9" s="73"/>
      <c r="K9" s="73"/>
      <c r="L9" s="81"/>
      <c r="M9" s="80"/>
      <c r="N9" s="80"/>
      <c r="O9" s="81"/>
      <c r="P9" s="125"/>
      <c r="Q9" s="243"/>
      <c r="R9" t="str">
        <f>IF(D9="","",'OPĆI DIO'!$C$1)</f>
        <v>2151 SVEUČILIŠTE U RIJECI - TEHNIČKI FAKULTET</v>
      </c>
      <c r="S9" t="str">
        <f t="shared" si="5"/>
        <v>351</v>
      </c>
      <c r="T9" t="str">
        <f t="shared" si="6"/>
        <v>35</v>
      </c>
      <c r="U9" t="str">
        <f t="shared" si="7"/>
        <v>94</v>
      </c>
      <c r="V9" t="str">
        <f t="shared" si="8"/>
        <v>3</v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IFERROR(VLOOKUP(AJ9,AKT!$E$4:$G$346,3,FALSE),"")</f>
        <v>0970</v>
      </c>
    </row>
    <row r="10" spans="1:37">
      <c r="A10" s="272">
        <f t="shared" si="0"/>
        <v>581</v>
      </c>
      <c r="B10" s="271">
        <v>581</v>
      </c>
      <c r="C10" s="39" t="str">
        <f t="shared" si="1"/>
        <v>Mehanizam za oporavak i otpornost – bespovratna sredstva – raspoloživ predujam ili unaprijed naplaćen prihod</v>
      </c>
      <c r="D10" s="81">
        <v>4224</v>
      </c>
      <c r="E10" s="39" t="str">
        <f t="shared" si="2"/>
        <v>Medicinska i laboratorijska oprema</v>
      </c>
      <c r="F10" s="74" t="s">
        <v>3185</v>
      </c>
      <c r="G10" s="39" t="str">
        <f t="shared" si="3"/>
        <v>Program transfera tehnologije</v>
      </c>
      <c r="H10" s="39" t="str">
        <f t="shared" si="4"/>
        <v>0942</v>
      </c>
      <c r="I10" s="73">
        <v>2250</v>
      </c>
      <c r="J10" s="73"/>
      <c r="K10" s="73"/>
      <c r="L10" s="81"/>
      <c r="M10" s="80"/>
      <c r="N10" s="80"/>
      <c r="O10" s="81"/>
      <c r="P10" s="125"/>
      <c r="Q10" s="243"/>
      <c r="R10" t="str">
        <f>IF(D10="","",'OPĆI DIO'!$C$1)</f>
        <v>2151 SVEUČILIŠTE U RIJECI - TEHNIČKI FAKULTET</v>
      </c>
      <c r="S10" t="str">
        <f t="shared" si="5"/>
        <v>422</v>
      </c>
      <c r="T10" t="str">
        <f t="shared" si="6"/>
        <v>42</v>
      </c>
      <c r="U10" t="str">
        <f t="shared" si="7"/>
        <v>94</v>
      </c>
      <c r="V10" t="str">
        <f t="shared" si="8"/>
        <v>4</v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IFERROR(VLOOKUP(AJ10,AKT!$E$4:$G$346,3,FALSE),"")</f>
        <v>0970</v>
      </c>
    </row>
    <row r="11" spans="1:37">
      <c r="A11" s="272" t="str">
        <f t="shared" si="0"/>
        <v/>
      </c>
      <c r="B11" s="271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3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IFERROR(VLOOKUP(AJ11,AKT!$E$4:$G$346,3,FALSE),"")</f>
        <v>0970</v>
      </c>
    </row>
    <row r="12" spans="1:37">
      <c r="A12" s="272">
        <f t="shared" si="0"/>
        <v>581</v>
      </c>
      <c r="B12" s="271">
        <v>581</v>
      </c>
      <c r="C12" s="39" t="str">
        <f t="shared" si="1"/>
        <v>Mehanizam za oporavak i otpornost – bespovratna sredstva – raspoloživ predujam ili unaprijed naplaćen prihod</v>
      </c>
      <c r="D12" s="81">
        <v>3111</v>
      </c>
      <c r="E12" s="39" t="str">
        <f t="shared" si="2"/>
        <v>Plaće za redovan rad</v>
      </c>
      <c r="F12" s="74" t="s">
        <v>1382</v>
      </c>
      <c r="G12" s="39" t="str">
        <f t="shared" si="3"/>
        <v>Dokazivanje koncepta</v>
      </c>
      <c r="H12" s="39" t="str">
        <f t="shared" si="4"/>
        <v>0942</v>
      </c>
      <c r="I12" s="73">
        <v>9000</v>
      </c>
      <c r="J12" s="73"/>
      <c r="K12" s="73"/>
      <c r="L12" s="81"/>
      <c r="M12" s="80"/>
      <c r="N12" s="80"/>
      <c r="O12" s="81"/>
      <c r="P12" s="125"/>
      <c r="Q12" s="243"/>
      <c r="R12" t="str">
        <f>IF(D12="","",'OPĆI DIO'!$C$1)</f>
        <v>2151 SVEUČILIŠTE U RIJECI - TEHNIČKI FAKULTET</v>
      </c>
      <c r="S12" t="str">
        <f t="shared" si="5"/>
        <v>311</v>
      </c>
      <c r="T12" t="str">
        <f t="shared" si="6"/>
        <v>31</v>
      </c>
      <c r="U12" t="str">
        <f t="shared" si="7"/>
        <v>94</v>
      </c>
      <c r="V12" t="str">
        <f t="shared" si="8"/>
        <v>3</v>
      </c>
      <c r="X12" s="113">
        <v>5012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IFERROR(VLOOKUP(AJ12,AKT!$E$4:$G$346,3,FALSE),"")</f>
        <v>0970</v>
      </c>
    </row>
    <row r="13" spans="1:37">
      <c r="A13" s="272">
        <f t="shared" si="0"/>
        <v>581</v>
      </c>
      <c r="B13" s="271">
        <v>581</v>
      </c>
      <c r="C13" s="39" t="str">
        <f t="shared" si="1"/>
        <v>Mehanizam za oporavak i otpornost – bespovratna sredstva – raspoloživ predujam ili unaprijed naplaćen prihod</v>
      </c>
      <c r="D13" s="81">
        <v>3132</v>
      </c>
      <c r="E13" s="39" t="str">
        <f t="shared" si="2"/>
        <v>Doprinosi za obvezno zdravstveno osiguranje</v>
      </c>
      <c r="F13" s="74" t="s">
        <v>1382</v>
      </c>
      <c r="G13" s="39" t="str">
        <f t="shared" si="3"/>
        <v>Dokazivanje koncepta</v>
      </c>
      <c r="H13" s="39" t="str">
        <f t="shared" si="4"/>
        <v>0942</v>
      </c>
      <c r="I13" s="73">
        <v>1256</v>
      </c>
      <c r="J13" s="73"/>
      <c r="K13" s="73"/>
      <c r="L13" s="81"/>
      <c r="M13" s="80"/>
      <c r="N13" s="80"/>
      <c r="O13" s="81"/>
      <c r="P13" s="125"/>
      <c r="Q13" s="243"/>
      <c r="R13" t="str">
        <f>IF(D13="","",'OPĆI DIO'!$C$1)</f>
        <v>2151 SVEUČILIŠTE U RIJECI - TEHNIČKI FAKULTET</v>
      </c>
      <c r="S13" t="str">
        <f t="shared" si="5"/>
        <v>313</v>
      </c>
      <c r="T13" t="str">
        <f t="shared" si="6"/>
        <v>31</v>
      </c>
      <c r="U13" t="str">
        <f t="shared" si="7"/>
        <v>94</v>
      </c>
      <c r="V13" t="str">
        <f t="shared" si="8"/>
        <v>3</v>
      </c>
      <c r="X13" s="113">
        <v>5041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IFERROR(VLOOKUP(AJ13,AKT!$E$4:$G$346,3,FALSE),"")</f>
        <v/>
      </c>
    </row>
    <row r="14" spans="1:37">
      <c r="A14" s="272">
        <f t="shared" si="0"/>
        <v>581</v>
      </c>
      <c r="B14" s="271">
        <v>581</v>
      </c>
      <c r="C14" s="39" t="str">
        <f t="shared" si="1"/>
        <v>Mehanizam za oporavak i otpornost – bespovratna sredstva – raspoloživ predujam ili unaprijed naplaćen prihod</v>
      </c>
      <c r="D14" s="81">
        <v>3213</v>
      </c>
      <c r="E14" s="39" t="str">
        <f t="shared" si="2"/>
        <v>Stručno usavršavanje zaposlenika</v>
      </c>
      <c r="F14" s="74" t="s">
        <v>1382</v>
      </c>
      <c r="G14" s="39" t="str">
        <f t="shared" si="3"/>
        <v>Dokazivanje koncepta</v>
      </c>
      <c r="H14" s="39" t="str">
        <f t="shared" si="4"/>
        <v>0942</v>
      </c>
      <c r="I14" s="73">
        <v>2000</v>
      </c>
      <c r="J14" s="73"/>
      <c r="K14" s="73"/>
      <c r="L14" s="81"/>
      <c r="M14" s="80"/>
      <c r="N14" s="80"/>
      <c r="O14" s="81"/>
      <c r="P14" s="125"/>
      <c r="Q14" s="243"/>
      <c r="R14" t="str">
        <f>IF(D14="","",'OPĆI DIO'!$C$1)</f>
        <v>2151 SVEUČILIŠTE U RIJECI - TEHNIČKI FAKULTET</v>
      </c>
      <c r="S14" t="str">
        <f t="shared" si="5"/>
        <v>321</v>
      </c>
      <c r="T14" t="str">
        <f t="shared" si="6"/>
        <v>32</v>
      </c>
      <c r="U14" t="str">
        <f t="shared" si="7"/>
        <v>94</v>
      </c>
      <c r="V14" t="str">
        <f t="shared" si="8"/>
        <v>3</v>
      </c>
      <c r="X14" s="113">
        <v>5043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IFERROR(VLOOKUP(AJ14,AKT!$E$4:$G$346,3,FALSE),"")</f>
        <v/>
      </c>
    </row>
    <row r="15" spans="1:37">
      <c r="A15" s="272">
        <f t="shared" si="0"/>
        <v>581</v>
      </c>
      <c r="B15" s="271">
        <v>581</v>
      </c>
      <c r="C15" s="39" t="str">
        <f t="shared" si="1"/>
        <v>Mehanizam za oporavak i otpornost – bespovratna sredstva – raspoloživ predujam ili unaprijed naplaćen prihod</v>
      </c>
      <c r="D15" s="81">
        <v>3239</v>
      </c>
      <c r="E15" s="39" t="str">
        <f t="shared" si="2"/>
        <v>Ostale usluge</v>
      </c>
      <c r="F15" s="74" t="s">
        <v>1382</v>
      </c>
      <c r="G15" s="39" t="str">
        <f t="shared" si="3"/>
        <v>Dokazivanje koncepta</v>
      </c>
      <c r="H15" s="39" t="str">
        <f t="shared" si="4"/>
        <v>0942</v>
      </c>
      <c r="I15" s="73">
        <v>11125</v>
      </c>
      <c r="J15" s="73"/>
      <c r="K15" s="73"/>
      <c r="L15" s="81"/>
      <c r="M15" s="80"/>
      <c r="N15" s="80"/>
      <c r="O15" s="81"/>
      <c r="P15" s="125"/>
      <c r="Q15" s="243"/>
      <c r="R15" t="str">
        <f>IF(D15="","",'OPĆI DIO'!$C$1)</f>
        <v>2151 SVEUČILIŠTE U RIJECI - TEHNIČKI FAKULTET</v>
      </c>
      <c r="S15" t="str">
        <f t="shared" si="5"/>
        <v>323</v>
      </c>
      <c r="T15" t="str">
        <f t="shared" si="6"/>
        <v>32</v>
      </c>
      <c r="U15" t="str">
        <f t="shared" si="7"/>
        <v>94</v>
      </c>
      <c r="V15" t="str">
        <f t="shared" si="8"/>
        <v>3</v>
      </c>
      <c r="X15" s="113">
        <v>5052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IFERROR(VLOOKUP(AJ15,AKT!$E$4:$G$346,3,FALSE),"")</f>
        <v/>
      </c>
    </row>
    <row r="16" spans="1:37">
      <c r="A16" s="272">
        <f t="shared" si="0"/>
        <v>581</v>
      </c>
      <c r="B16" s="271">
        <v>581</v>
      </c>
      <c r="C16" s="39" t="str">
        <f t="shared" si="1"/>
        <v>Mehanizam za oporavak i otpornost – bespovratna sredstva – raspoloživ predujam ili unaprijed naplaćen prihod</v>
      </c>
      <c r="D16" s="81">
        <v>3693</v>
      </c>
      <c r="E16" s="39" t="str">
        <f t="shared" si="2"/>
        <v>Tekući prijenosi između proračunskih korisnika istog proraču</v>
      </c>
      <c r="F16" s="74" t="s">
        <v>1382</v>
      </c>
      <c r="G16" s="39" t="str">
        <f t="shared" si="3"/>
        <v>Dokazivanje koncepta</v>
      </c>
      <c r="H16" s="39" t="str">
        <f t="shared" si="4"/>
        <v>0942</v>
      </c>
      <c r="I16" s="73">
        <v>3385</v>
      </c>
      <c r="J16" s="73"/>
      <c r="K16" s="73"/>
      <c r="L16" s="81"/>
      <c r="M16" s="80"/>
      <c r="N16" s="80"/>
      <c r="O16" s="81"/>
      <c r="P16" s="125"/>
      <c r="Q16" s="334" t="s">
        <v>3224</v>
      </c>
      <c r="R16" t="str">
        <f>IF(D16="","",'OPĆI DIO'!$C$1)</f>
        <v>2151 SVEUČILIŠTE U RIJECI - TEHNIČKI FAKULTET</v>
      </c>
      <c r="S16" t="str">
        <f t="shared" si="5"/>
        <v>369</v>
      </c>
      <c r="T16" t="str">
        <f t="shared" si="6"/>
        <v>36</v>
      </c>
      <c r="U16" t="str">
        <f t="shared" si="7"/>
        <v>94</v>
      </c>
      <c r="V16" t="str">
        <f t="shared" si="8"/>
        <v>3</v>
      </c>
      <c r="X16" s="113">
        <v>50810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IFERROR(VLOOKUP(AJ16,AKT!$E$4:$G$346,3,FALSE),"")</f>
        <v/>
      </c>
    </row>
    <row r="17" spans="1:37">
      <c r="A17" s="272">
        <f t="shared" si="0"/>
        <v>581</v>
      </c>
      <c r="B17" s="271">
        <v>581</v>
      </c>
      <c r="C17" s="39" t="str">
        <f t="shared" si="1"/>
        <v>Mehanizam za oporavak i otpornost – bespovratna sredstva – raspoloživ predujam ili unaprijed naplaćen prihod</v>
      </c>
      <c r="D17" s="81">
        <v>4221</v>
      </c>
      <c r="E17" s="39" t="str">
        <f t="shared" si="2"/>
        <v>Uredska oprema i namještaj</v>
      </c>
      <c r="F17" s="74" t="s">
        <v>1382</v>
      </c>
      <c r="G17" s="39" t="str">
        <f t="shared" si="3"/>
        <v>Dokazivanje koncepta</v>
      </c>
      <c r="H17" s="39" t="str">
        <f t="shared" si="4"/>
        <v>0942</v>
      </c>
      <c r="I17" s="73">
        <v>2000</v>
      </c>
      <c r="J17" s="73"/>
      <c r="K17" s="73"/>
      <c r="L17" s="81"/>
      <c r="M17" s="80"/>
      <c r="N17" s="80"/>
      <c r="O17" s="81"/>
      <c r="P17" s="125"/>
      <c r="Q17" s="243"/>
      <c r="R17" t="str">
        <f>IF(D17="","",'OPĆI DIO'!$C$1)</f>
        <v>2151 SVEUČILIŠTE U RIJECI - TEHNIČKI FAKULTET</v>
      </c>
      <c r="S17" t="str">
        <f t="shared" si="5"/>
        <v>422</v>
      </c>
      <c r="T17" t="str">
        <f t="shared" si="6"/>
        <v>42</v>
      </c>
      <c r="U17" t="str">
        <f t="shared" si="7"/>
        <v>94</v>
      </c>
      <c r="V17" t="str">
        <f t="shared" si="8"/>
        <v>4</v>
      </c>
      <c r="X17" s="113">
        <v>50815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IFERROR(VLOOKUP(AJ17,AKT!$E$4:$G$346,3,FALSE),"")</f>
        <v/>
      </c>
    </row>
    <row r="18" spans="1:37">
      <c r="A18" s="272" t="str">
        <f t="shared" si="0"/>
        <v/>
      </c>
      <c r="B18" s="271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3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1">
        <v>51000</v>
      </c>
      <c r="Y18" s="251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IFERROR(VLOOKUP(AJ18,AKT!$E$4:$G$346,3,FALSE),"")</f>
        <v/>
      </c>
    </row>
    <row r="19" spans="1:37">
      <c r="A19" s="272">
        <f t="shared" si="0"/>
        <v>563</v>
      </c>
      <c r="B19" s="271">
        <v>563</v>
      </c>
      <c r="C19" s="39" t="str">
        <f t="shared" si="1"/>
        <v>Europski fond za regionalni razvoj – predfinanciranje iz izvora 11 Opći prihodi i primici</v>
      </c>
      <c r="D19" s="81">
        <v>4224</v>
      </c>
      <c r="E19" s="39" t="str">
        <f t="shared" si="2"/>
        <v>Medicinska i laboratorijska oprema</v>
      </c>
      <c r="F19" s="74" t="s">
        <v>1378</v>
      </c>
      <c r="G19" s="39" t="str">
        <f t="shared" si="3"/>
        <v>Vrhunska istraživanja Znanstvenih centara izvrsnosti</v>
      </c>
      <c r="H19" s="39" t="str">
        <f t="shared" si="4"/>
        <v>0942</v>
      </c>
      <c r="I19" s="73">
        <v>0</v>
      </c>
      <c r="J19" s="73"/>
      <c r="K19" s="73"/>
      <c r="L19" s="81"/>
      <c r="M19" s="80"/>
      <c r="N19" s="80"/>
      <c r="O19" s="81"/>
      <c r="P19" s="125"/>
      <c r="Q19" s="243"/>
      <c r="R19" t="str">
        <f>IF(D19="","",'OPĆI DIO'!$C$1)</f>
        <v>2151 SVEUČILIŠTE U RIJECI - TEHNIČKI FAKULTET</v>
      </c>
      <c r="S19" t="str">
        <f t="shared" si="5"/>
        <v>422</v>
      </c>
      <c r="T19" t="str">
        <f t="shared" si="6"/>
        <v>42</v>
      </c>
      <c r="U19" t="str">
        <f t="shared" si="7"/>
        <v>94</v>
      </c>
      <c r="V19" t="str">
        <f t="shared" si="8"/>
        <v>4</v>
      </c>
      <c r="X19" s="252">
        <v>51011</v>
      </c>
      <c r="Y19" s="252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IFERROR(VLOOKUP(AJ19,AKT!$E$4:$G$346,3,FALSE),"")</f>
        <v/>
      </c>
    </row>
    <row r="20" spans="1:37">
      <c r="A20" s="272" t="str">
        <f t="shared" si="0"/>
        <v/>
      </c>
      <c r="B20" s="271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3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1">
        <v>51031</v>
      </c>
      <c r="Y20" s="251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IFERROR(VLOOKUP(AJ20,AKT!$E$4:$G$346,3,FALSE),"")</f>
        <v>0150</v>
      </c>
    </row>
    <row r="21" spans="1:37">
      <c r="A21" s="272" t="str">
        <f t="shared" si="0"/>
        <v/>
      </c>
      <c r="B21" s="271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3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1">
        <v>51043</v>
      </c>
      <c r="Y21" s="251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IFERROR(VLOOKUP(AJ21,AKT!$E$4:$G$346,3,FALSE),"")</f>
        <v>0150</v>
      </c>
    </row>
    <row r="22" spans="1:37">
      <c r="A22" s="272" t="str">
        <f t="shared" si="0"/>
        <v/>
      </c>
      <c r="B22" s="271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3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1">
        <v>51081</v>
      </c>
      <c r="Y22" s="251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IFERROR(VLOOKUP(AJ22,AKT!$E$4:$G$346,3,FALSE),"")</f>
        <v>0150</v>
      </c>
    </row>
    <row r="23" spans="1:37">
      <c r="A23" s="272" t="str">
        <f t="shared" si="0"/>
        <v/>
      </c>
      <c r="B23" s="271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3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IFERROR(VLOOKUP(AJ23,AKT!$E$4:$G$346,3,FALSE),"")</f>
        <v>0150</v>
      </c>
    </row>
    <row r="24" spans="1:37">
      <c r="A24" s="272" t="str">
        <f t="shared" si="0"/>
        <v/>
      </c>
      <c r="B24" s="271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3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IFERROR(VLOOKUP(AJ24,AKT!$E$4:$G$346,3,FALSE),"")</f>
        <v>0150</v>
      </c>
    </row>
    <row r="25" spans="1:37">
      <c r="A25" s="272" t="str">
        <f t="shared" si="0"/>
        <v/>
      </c>
      <c r="B25" s="271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3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IFERROR(VLOOKUP(AJ25,AKT!$E$4:$G$346,3,FALSE),"")</f>
        <v>0950</v>
      </c>
    </row>
    <row r="26" spans="1:37">
      <c r="A26" s="272" t="str">
        <f t="shared" si="0"/>
        <v/>
      </c>
      <c r="B26" s="271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3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IFERROR(VLOOKUP(AJ26,AKT!$E$4:$G$346,3,FALSE),"")</f>
        <v>0950</v>
      </c>
    </row>
    <row r="27" spans="1:37">
      <c r="A27" s="272" t="str">
        <f t="shared" si="0"/>
        <v/>
      </c>
      <c r="B27" s="271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3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IFERROR(VLOOKUP(AJ27,AKT!$E$4:$G$346,3,FALSE),"")</f>
        <v>0950</v>
      </c>
    </row>
    <row r="28" spans="1:37">
      <c r="A28" s="272" t="str">
        <f t="shared" si="0"/>
        <v/>
      </c>
      <c r="B28" s="271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3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IFERROR(VLOOKUP(AJ28,AKT!$E$4:$G$346,3,FALSE),"")</f>
        <v>0950</v>
      </c>
    </row>
    <row r="29" spans="1:37">
      <c r="A29" s="272" t="str">
        <f t="shared" si="0"/>
        <v/>
      </c>
      <c r="B29" s="271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3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IFERROR(VLOOKUP(AJ29,AKT!$E$4:$G$346,3,FALSE),"")</f>
        <v>0950</v>
      </c>
    </row>
    <row r="30" spans="1:37">
      <c r="A30" s="272" t="str">
        <f t="shared" si="0"/>
        <v/>
      </c>
      <c r="B30" s="271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3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IFERROR(VLOOKUP(AJ30,AKT!$E$4:$G$346,3,FALSE),"")</f>
        <v>0950</v>
      </c>
    </row>
    <row r="31" spans="1:37">
      <c r="A31" s="272" t="str">
        <f t="shared" si="0"/>
        <v/>
      </c>
      <c r="B31" s="271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3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IFERROR(VLOOKUP(AJ31,AKT!$E$4:$G$346,3,FALSE),"")</f>
        <v>0950</v>
      </c>
    </row>
    <row r="32" spans="1:37">
      <c r="A32" s="272" t="str">
        <f t="shared" si="0"/>
        <v/>
      </c>
      <c r="B32" s="271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3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IFERROR(VLOOKUP(AJ32,AKT!$E$4:$G$346,3,FALSE),"")</f>
        <v>0950</v>
      </c>
    </row>
    <row r="33" spans="1:37">
      <c r="A33" s="272" t="str">
        <f t="shared" si="0"/>
        <v/>
      </c>
      <c r="B33" s="271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3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IFERROR(VLOOKUP(AJ33,AKT!$E$4:$G$346,3,FALSE),"")</f>
        <v>0950</v>
      </c>
    </row>
    <row r="34" spans="1:37">
      <c r="A34" s="272" t="str">
        <f t="shared" si="0"/>
        <v/>
      </c>
      <c r="B34" s="271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3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IFERROR(VLOOKUP(AJ34,AKT!$E$4:$G$346,3,FALSE),"")</f>
        <v>0950</v>
      </c>
    </row>
    <row r="35" spans="1:37">
      <c r="A35" s="272" t="str">
        <f t="shared" si="0"/>
        <v/>
      </c>
      <c r="B35" s="271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3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IFERROR(VLOOKUP(AJ35,AKT!$E$4:$G$346,3,FALSE),"")</f>
        <v>0950</v>
      </c>
    </row>
    <row r="36" spans="1:37">
      <c r="A36" s="272" t="str">
        <f t="shared" si="0"/>
        <v/>
      </c>
      <c r="B36" s="271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3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IFERROR(VLOOKUP(AJ36,AKT!$E$4:$G$346,3,FALSE),"")</f>
        <v/>
      </c>
    </row>
    <row r="37" spans="1:37">
      <c r="A37" s="272" t="str">
        <f t="shared" si="0"/>
        <v/>
      </c>
      <c r="B37" s="271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3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IFERROR(VLOOKUP(AJ37,AKT!$E$4:$G$346,3,FALSE),"")</f>
        <v/>
      </c>
    </row>
    <row r="38" spans="1:37">
      <c r="A38" s="272" t="str">
        <f t="shared" si="0"/>
        <v/>
      </c>
      <c r="B38" s="271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3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IFERROR(VLOOKUP(AJ38,AKT!$E$4:$G$346,3,FALSE),"")</f>
        <v/>
      </c>
    </row>
    <row r="39" spans="1:37">
      <c r="A39" s="272" t="str">
        <f t="shared" si="0"/>
        <v/>
      </c>
      <c r="B39" s="271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3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IFERROR(VLOOKUP(AJ39,AKT!$E$4:$G$346,3,FALSE),"")</f>
        <v/>
      </c>
    </row>
    <row r="40" spans="1:37">
      <c r="A40" s="272" t="str">
        <f t="shared" si="0"/>
        <v/>
      </c>
      <c r="B40" s="271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3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IFERROR(VLOOKUP(AJ40,AKT!$E$4:$G$346,3,FALSE),"")</f>
        <v/>
      </c>
    </row>
    <row r="41" spans="1:37">
      <c r="A41" s="272" t="str">
        <f t="shared" si="0"/>
        <v/>
      </c>
      <c r="B41" s="271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3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IFERROR(VLOOKUP(AJ41,AKT!$E$4:$G$346,3,FALSE),"")</f>
        <v/>
      </c>
    </row>
    <row r="42" spans="1:37">
      <c r="A42" s="272" t="str">
        <f t="shared" si="0"/>
        <v/>
      </c>
      <c r="B42" s="271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3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IFERROR(VLOOKUP(AJ42,AKT!$E$4:$G$346,3,FALSE),"")</f>
        <v>0942</v>
      </c>
    </row>
    <row r="43" spans="1:37">
      <c r="A43" s="272" t="str">
        <f t="shared" si="0"/>
        <v/>
      </c>
      <c r="B43" s="271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3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IFERROR(VLOOKUP(AJ43,AKT!$E$4:$G$346,3,FALSE),"")</f>
        <v>0942</v>
      </c>
    </row>
    <row r="44" spans="1:37">
      <c r="A44" s="272" t="str">
        <f t="shared" si="0"/>
        <v/>
      </c>
      <c r="B44" s="271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3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IFERROR(VLOOKUP(AJ44,AKT!$E$4:$G$346,3,FALSE),"")</f>
        <v>0942</v>
      </c>
    </row>
    <row r="45" spans="1:37">
      <c r="A45" s="272" t="str">
        <f t="shared" si="0"/>
        <v/>
      </c>
      <c r="B45" s="271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3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IFERROR(VLOOKUP(AJ45,AKT!$E$4:$G$346,3,FALSE),"")</f>
        <v>0942</v>
      </c>
    </row>
    <row r="46" spans="1:37">
      <c r="A46" s="272" t="str">
        <f t="shared" si="0"/>
        <v/>
      </c>
      <c r="B46" s="271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3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3185</v>
      </c>
      <c r="AI46" s="113" t="s">
        <v>1386</v>
      </c>
      <c r="AJ46" s="113" t="str">
        <f t="shared" si="11"/>
        <v>K679128</v>
      </c>
      <c r="AK46" s="113" t="str">
        <f>IFERROR(VLOOKUP(AJ46,AKT!$E$4:$G$346,3,FALSE),"")</f>
        <v>0942</v>
      </c>
    </row>
    <row r="47" spans="1:37">
      <c r="A47" s="272" t="str">
        <f t="shared" si="0"/>
        <v/>
      </c>
      <c r="B47" s="271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3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IFERROR(VLOOKUP(AJ47,AKT!$E$4:$G$346,3,FALSE),"")</f>
        <v>0942</v>
      </c>
    </row>
    <row r="48" spans="1:37">
      <c r="A48" s="272" t="str">
        <f t="shared" si="0"/>
        <v/>
      </c>
      <c r="B48" s="271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3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IFERROR(VLOOKUP(AJ48,AKT!$E$4:$G$346,3,FALSE),"")</f>
        <v>0942</v>
      </c>
    </row>
    <row r="49" spans="1:37">
      <c r="A49" s="272" t="str">
        <f t="shared" si="0"/>
        <v/>
      </c>
      <c r="B49" s="271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3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IFERROR(VLOOKUP(AJ49,AKT!$E$4:$G$346,3,FALSE),"")</f>
        <v>0942</v>
      </c>
    </row>
    <row r="50" spans="1:37">
      <c r="A50" s="272" t="str">
        <f t="shared" si="0"/>
        <v/>
      </c>
      <c r="B50" s="271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3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IFERROR(VLOOKUP(AJ50,AKT!$E$4:$G$346,3,FALSE),"")</f>
        <v>0150</v>
      </c>
    </row>
    <row r="51" spans="1:37">
      <c r="A51" s="272" t="str">
        <f t="shared" si="0"/>
        <v/>
      </c>
      <c r="B51" s="271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3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IFERROR(VLOOKUP(AJ51,AKT!$E$4:$G$346,3,FALSE),"")</f>
        <v>0150</v>
      </c>
    </row>
    <row r="52" spans="1:37">
      <c r="A52" s="272" t="str">
        <f t="shared" si="0"/>
        <v/>
      </c>
      <c r="B52" s="271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3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IFERROR(VLOOKUP(AJ52,AKT!$E$4:$G$346,3,FALSE),"")</f>
        <v>0150</v>
      </c>
    </row>
    <row r="53" spans="1:37">
      <c r="A53" s="272" t="str">
        <f t="shared" si="0"/>
        <v/>
      </c>
      <c r="B53" s="271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3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IFERROR(VLOOKUP(AJ53,AKT!$E$4:$G$346,3,FALSE),"")</f>
        <v>0150</v>
      </c>
    </row>
    <row r="54" spans="1:37">
      <c r="A54" s="272" t="str">
        <f t="shared" si="0"/>
        <v/>
      </c>
      <c r="B54" s="271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3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IFERROR(VLOOKUP(AJ54,AKT!$E$4:$G$346,3,FALSE),"")</f>
        <v>0150</v>
      </c>
    </row>
    <row r="55" spans="1:37">
      <c r="A55" s="272" t="str">
        <f t="shared" si="0"/>
        <v/>
      </c>
      <c r="B55" s="271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3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IFERROR(VLOOKUP(AJ55,AKT!$E$4:$G$346,3,FALSE),"")</f>
        <v>0150</v>
      </c>
    </row>
    <row r="56" spans="1:37">
      <c r="A56" s="272" t="str">
        <f t="shared" si="0"/>
        <v/>
      </c>
      <c r="B56" s="271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3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IFERROR(VLOOKUP(AJ56,AKT!$E$4:$G$346,3,FALSE),"")</f>
        <v>0150</v>
      </c>
    </row>
    <row r="57" spans="1:37">
      <c r="A57" s="272" t="str">
        <f t="shared" si="0"/>
        <v/>
      </c>
      <c r="B57" s="271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3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IFERROR(VLOOKUP(AJ57,AKT!$E$4:$G$346,3,FALSE),"")</f>
        <v>0150</v>
      </c>
    </row>
    <row r="58" spans="1:37">
      <c r="A58" s="272" t="str">
        <f t="shared" si="0"/>
        <v/>
      </c>
      <c r="B58" s="271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3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IFERROR(VLOOKUP(AJ58,AKT!$E$4:$G$346,3,FALSE),"")</f>
        <v>0133</v>
      </c>
    </row>
    <row r="59" spans="1:37">
      <c r="A59" s="272" t="str">
        <f t="shared" si="0"/>
        <v/>
      </c>
      <c r="B59" s="271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3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IFERROR(VLOOKUP(AJ59,AKT!$E$4:$G$346,3,FALSE),"")</f>
        <v>0133</v>
      </c>
    </row>
    <row r="60" spans="1:37">
      <c r="A60" s="272" t="str">
        <f t="shared" si="0"/>
        <v/>
      </c>
      <c r="B60" s="271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3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IFERROR(VLOOKUP(AJ60,AKT!$E$4:$G$346,3,FALSE),"")</f>
        <v/>
      </c>
    </row>
    <row r="61" spans="1:37">
      <c r="A61" s="272" t="str">
        <f t="shared" si="0"/>
        <v/>
      </c>
      <c r="B61" s="271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3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IFERROR(VLOOKUP(AJ61,AKT!$E$4:$G$346,3,FALSE),"")</f>
        <v/>
      </c>
    </row>
    <row r="62" spans="1:37">
      <c r="A62" s="272" t="str">
        <f t="shared" si="0"/>
        <v/>
      </c>
      <c r="B62" s="271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3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IFERROR(VLOOKUP(AJ62,AKT!$E$4:$G$346,3,FALSE),"")</f>
        <v>0970</v>
      </c>
    </row>
    <row r="63" spans="1:37">
      <c r="A63" s="272" t="str">
        <f t="shared" si="0"/>
        <v/>
      </c>
      <c r="B63" s="271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3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IFERROR(VLOOKUP(AJ63,AKT!$E$4:$G$346,3,FALSE),"")</f>
        <v>0970</v>
      </c>
    </row>
    <row r="64" spans="1:37">
      <c r="A64" s="272" t="str">
        <f t="shared" si="0"/>
        <v/>
      </c>
      <c r="B64" s="271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3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IFERROR(VLOOKUP(AJ64,AKT!$E$4:$G$346,3,FALSE),"")</f>
        <v/>
      </c>
    </row>
    <row r="65" spans="1:37">
      <c r="A65" s="272" t="str">
        <f t="shared" si="0"/>
        <v/>
      </c>
      <c r="B65" s="271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3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IFERROR(VLOOKUP(AJ65,AKT!$E$4:$G$346,3,FALSE),"")</f>
        <v>0942</v>
      </c>
    </row>
    <row r="66" spans="1:37">
      <c r="A66" s="272" t="str">
        <f t="shared" si="0"/>
        <v/>
      </c>
      <c r="B66" s="271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3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IFERROR(VLOOKUP(AJ66,AKT!$E$4:$G$346,3,FALSE),"")</f>
        <v>0942</v>
      </c>
    </row>
    <row r="67" spans="1:37">
      <c r="A67" s="272" t="str">
        <f t="shared" si="0"/>
        <v/>
      </c>
      <c r="B67" s="271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3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IFERROR(VLOOKUP(AJ67,AKT!$E$4:$G$346,3,FALSE),"")</f>
        <v>0942</v>
      </c>
    </row>
    <row r="68" spans="1:37">
      <c r="A68" s="272" t="str">
        <f t="shared" ref="A68:A131" si="12">IFERROR(VLOOKUP(B68,$X$6:$AA$43,4,FALSE),"")</f>
        <v/>
      </c>
      <c r="B68" s="271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3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IFERROR(VLOOKUP(AJ68,AKT!$E$4:$G$346,3,FALSE),"")</f>
        <v>0942</v>
      </c>
    </row>
    <row r="69" spans="1:37">
      <c r="A69" s="272" t="str">
        <f t="shared" si="12"/>
        <v/>
      </c>
      <c r="B69" s="271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3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IFERROR(VLOOKUP(AJ69,AKT!$E$4:$G$346,3,FALSE),"")</f>
        <v>0942</v>
      </c>
    </row>
    <row r="70" spans="1:37">
      <c r="A70" s="272" t="str">
        <f t="shared" si="12"/>
        <v/>
      </c>
      <c r="B70" s="271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3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IFERROR(VLOOKUP(AJ70,AKT!$E$4:$G$346,3,FALSE),"")</f>
        <v>0942</v>
      </c>
    </row>
    <row r="71" spans="1:37">
      <c r="A71" s="272" t="str">
        <f t="shared" si="12"/>
        <v/>
      </c>
      <c r="B71" s="271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3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IFERROR(VLOOKUP(AJ71,AKT!$E$4:$G$346,3,FALSE),"")</f>
        <v>0942</v>
      </c>
    </row>
    <row r="72" spans="1:37">
      <c r="A72" s="272" t="str">
        <f t="shared" si="12"/>
        <v/>
      </c>
      <c r="B72" s="271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3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IFERROR(VLOOKUP(AJ72,AKT!$E$4:$G$346,3,FALSE),"")</f>
        <v/>
      </c>
    </row>
    <row r="73" spans="1:37">
      <c r="A73" s="272" t="str">
        <f t="shared" si="12"/>
        <v/>
      </c>
      <c r="B73" s="271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3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IFERROR(VLOOKUP(AJ73,AKT!$E$4:$G$346,3,FALSE),"")</f>
        <v>0970</v>
      </c>
    </row>
    <row r="74" spans="1:37">
      <c r="A74" s="272" t="str">
        <f t="shared" si="12"/>
        <v/>
      </c>
      <c r="B74" s="271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3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IFERROR(VLOOKUP(AJ74,AKT!$E$4:$G$346,3,FALSE),"")</f>
        <v>0970</v>
      </c>
    </row>
    <row r="75" spans="1:37">
      <c r="A75" s="272" t="str">
        <f t="shared" si="12"/>
        <v/>
      </c>
      <c r="B75" s="271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3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IFERROR(VLOOKUP(AJ75,AKT!$E$4:$G$346,3,FALSE),"")</f>
        <v>0970</v>
      </c>
    </row>
    <row r="76" spans="1:37">
      <c r="A76" s="272" t="str">
        <f t="shared" si="12"/>
        <v/>
      </c>
      <c r="B76" s="271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3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IFERROR(VLOOKUP(AJ76,AKT!$E$4:$G$346,3,FALSE),"")</f>
        <v>0970</v>
      </c>
    </row>
    <row r="77" spans="1:37">
      <c r="A77" s="272" t="str">
        <f t="shared" si="12"/>
        <v/>
      </c>
      <c r="B77" s="271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3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IFERROR(VLOOKUP(AJ77,AKT!$E$4:$G$346,3,FALSE),"")</f>
        <v>0970</v>
      </c>
    </row>
    <row r="78" spans="1:37">
      <c r="A78" s="272" t="str">
        <f t="shared" si="12"/>
        <v/>
      </c>
      <c r="B78" s="271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3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IFERROR(VLOOKUP(AJ78,AKT!$E$4:$G$346,3,FALSE),"")</f>
        <v>0970</v>
      </c>
    </row>
    <row r="79" spans="1:37">
      <c r="A79" s="272" t="str">
        <f t="shared" si="12"/>
        <v/>
      </c>
      <c r="B79" s="271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3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IFERROR(VLOOKUP(AJ79,AKT!$E$4:$G$346,3,FALSE),"")</f>
        <v>0970</v>
      </c>
    </row>
    <row r="80" spans="1:37">
      <c r="A80" s="272" t="str">
        <f t="shared" si="12"/>
        <v/>
      </c>
      <c r="B80" s="271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3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IFERROR(VLOOKUP(AJ80,AKT!$E$4:$G$346,3,FALSE),"")</f>
        <v>0970</v>
      </c>
    </row>
    <row r="81" spans="1:37">
      <c r="A81" s="272" t="str">
        <f t="shared" si="12"/>
        <v/>
      </c>
      <c r="B81" s="271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3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IFERROR(VLOOKUP(AJ81,AKT!$E$4:$G$346,3,FALSE),"")</f>
        <v>0970</v>
      </c>
    </row>
    <row r="82" spans="1:37">
      <c r="A82" s="272" t="str">
        <f t="shared" si="12"/>
        <v/>
      </c>
      <c r="B82" s="271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3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IFERROR(VLOOKUP(AJ82,AKT!$E$4:$G$346,3,FALSE),"")</f>
        <v>0970</v>
      </c>
    </row>
    <row r="83" spans="1:37">
      <c r="A83" s="272" t="str">
        <f t="shared" si="12"/>
        <v/>
      </c>
      <c r="B83" s="271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3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IFERROR(VLOOKUP(AJ83,AKT!$E$4:$G$346,3,FALSE),"")</f>
        <v>0970</v>
      </c>
    </row>
    <row r="84" spans="1:37">
      <c r="A84" s="272" t="str">
        <f t="shared" si="12"/>
        <v/>
      </c>
      <c r="B84" s="271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3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IFERROR(VLOOKUP(AJ84,AKT!$E$4:$G$346,3,FALSE),"")</f>
        <v>0970</v>
      </c>
    </row>
    <row r="85" spans="1:37">
      <c r="A85" s="272" t="str">
        <f t="shared" si="12"/>
        <v/>
      </c>
      <c r="B85" s="271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3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IFERROR(VLOOKUP(AJ85,AKT!$E$4:$G$346,3,FALSE),"")</f>
        <v>0950</v>
      </c>
    </row>
    <row r="86" spans="1:37">
      <c r="A86" s="272" t="str">
        <f t="shared" si="12"/>
        <v/>
      </c>
      <c r="B86" s="271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3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IFERROR(VLOOKUP(AJ86,AKT!$E$4:$G$346,3,FALSE),"")</f>
        <v>0950</v>
      </c>
    </row>
    <row r="87" spans="1:37">
      <c r="A87" s="272" t="str">
        <f t="shared" si="12"/>
        <v/>
      </c>
      <c r="B87" s="271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3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IFERROR(VLOOKUP(AJ87,AKT!$E$4:$G$346,3,FALSE),"")</f>
        <v>0950</v>
      </c>
    </row>
    <row r="88" spans="1:37">
      <c r="A88" s="272" t="str">
        <f t="shared" si="12"/>
        <v/>
      </c>
      <c r="B88" s="271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3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IFERROR(VLOOKUP(AJ88,AKT!$E$4:$G$346,3,FALSE),"")</f>
        <v>0950</v>
      </c>
    </row>
    <row r="89" spans="1:37">
      <c r="A89" s="272" t="str">
        <f t="shared" si="12"/>
        <v/>
      </c>
      <c r="B89" s="271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3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IFERROR(VLOOKUP(AJ89,AKT!$E$4:$G$346,3,FALSE),"")</f>
        <v>0950</v>
      </c>
    </row>
    <row r="90" spans="1:37">
      <c r="A90" s="272" t="str">
        <f t="shared" si="12"/>
        <v/>
      </c>
      <c r="B90" s="271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3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IFERROR(VLOOKUP(AJ90,AKT!$E$4:$G$346,3,FALSE),"")</f>
        <v>0950</v>
      </c>
    </row>
    <row r="91" spans="1:37">
      <c r="A91" s="272" t="str">
        <f t="shared" si="12"/>
        <v/>
      </c>
      <c r="B91" s="271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3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IFERROR(VLOOKUP(AJ91,AKT!$E$4:$G$346,3,FALSE),"")</f>
        <v>0950</v>
      </c>
    </row>
    <row r="92" spans="1:37">
      <c r="A92" s="272" t="str">
        <f t="shared" si="12"/>
        <v/>
      </c>
      <c r="B92" s="271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3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IFERROR(VLOOKUP(AJ92,AKT!$E$4:$G$346,3,FALSE),"")</f>
        <v>0950</v>
      </c>
    </row>
    <row r="93" spans="1:37">
      <c r="A93" s="272" t="str">
        <f t="shared" si="12"/>
        <v/>
      </c>
      <c r="B93" s="271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3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IFERROR(VLOOKUP(AJ93,AKT!$E$4:$G$346,3,FALSE),"")</f>
        <v>0950</v>
      </c>
    </row>
    <row r="94" spans="1:37">
      <c r="A94" s="272" t="str">
        <f t="shared" si="12"/>
        <v/>
      </c>
      <c r="B94" s="271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3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IFERROR(VLOOKUP(AJ94,AKT!$E$4:$G$346,3,FALSE),"")</f>
        <v>0950</v>
      </c>
    </row>
    <row r="95" spans="1:37">
      <c r="A95" s="272" t="str">
        <f t="shared" si="12"/>
        <v/>
      </c>
      <c r="B95" s="271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3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IFERROR(VLOOKUP(AJ95,AKT!$E$4:$G$346,3,FALSE),"")</f>
        <v>0950</v>
      </c>
    </row>
    <row r="96" spans="1:37">
      <c r="A96" s="272" t="str">
        <f t="shared" si="12"/>
        <v/>
      </c>
      <c r="B96" s="271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3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IFERROR(VLOOKUP(AJ96,AKT!$E$4:$G$346,3,FALSE),"")</f>
        <v/>
      </c>
    </row>
    <row r="97" spans="1:37">
      <c r="A97" s="272" t="str">
        <f t="shared" si="12"/>
        <v/>
      </c>
      <c r="B97" s="271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3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IFERROR(VLOOKUP(AJ97,AKT!$E$4:$G$346,3,FALSE),"")</f>
        <v/>
      </c>
    </row>
    <row r="98" spans="1:37">
      <c r="A98" s="272" t="str">
        <f t="shared" si="12"/>
        <v/>
      </c>
      <c r="B98" s="271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3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72" t="str">
        <f t="shared" si="12"/>
        <v/>
      </c>
      <c r="B99" s="271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3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72" t="str">
        <f t="shared" si="12"/>
        <v/>
      </c>
      <c r="B100" s="271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3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72" t="str">
        <f t="shared" si="12"/>
        <v/>
      </c>
      <c r="B101" s="271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3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72" t="str">
        <f t="shared" si="12"/>
        <v/>
      </c>
      <c r="B102" s="271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3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72" t="str">
        <f t="shared" si="12"/>
        <v/>
      </c>
      <c r="B103" s="271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3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72" t="str">
        <f t="shared" si="12"/>
        <v/>
      </c>
      <c r="B104" s="271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3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72" t="str">
        <f t="shared" si="12"/>
        <v/>
      </c>
      <c r="B105" s="271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3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72" t="str">
        <f t="shared" si="12"/>
        <v/>
      </c>
      <c r="B106" s="271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3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72" t="str">
        <f t="shared" si="12"/>
        <v/>
      </c>
      <c r="B107" s="271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3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72" t="str">
        <f t="shared" si="12"/>
        <v/>
      </c>
      <c r="B108" s="271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3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72" t="str">
        <f t="shared" si="12"/>
        <v/>
      </c>
      <c r="B109" s="271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3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72" t="str">
        <f t="shared" si="12"/>
        <v/>
      </c>
      <c r="B110" s="271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3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72" t="str">
        <f t="shared" si="12"/>
        <v/>
      </c>
      <c r="B111" s="271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3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72" t="str">
        <f t="shared" si="12"/>
        <v/>
      </c>
      <c r="B112" s="271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3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72" t="str">
        <f t="shared" si="12"/>
        <v/>
      </c>
      <c r="B113" s="271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3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72" t="str">
        <f t="shared" si="12"/>
        <v/>
      </c>
      <c r="B114" s="271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3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72" t="str">
        <f t="shared" si="12"/>
        <v/>
      </c>
      <c r="B115" s="271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3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72" t="str">
        <f t="shared" si="12"/>
        <v/>
      </c>
      <c r="B116" s="271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3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72" t="str">
        <f t="shared" si="12"/>
        <v/>
      </c>
      <c r="B117" s="271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3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72" t="str">
        <f t="shared" si="12"/>
        <v/>
      </c>
      <c r="B118" s="271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3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72" t="str">
        <f t="shared" si="12"/>
        <v/>
      </c>
      <c r="B119" s="271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3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72" t="str">
        <f t="shared" si="12"/>
        <v/>
      </c>
      <c r="B120" s="271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3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72" t="str">
        <f t="shared" si="12"/>
        <v/>
      </c>
      <c r="B121" s="271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3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72" t="str">
        <f t="shared" si="12"/>
        <v/>
      </c>
      <c r="B122" s="271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3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72" t="str">
        <f t="shared" si="12"/>
        <v/>
      </c>
      <c r="B123" s="271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3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72" t="str">
        <f t="shared" si="12"/>
        <v/>
      </c>
      <c r="B124" s="271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3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72" t="str">
        <f t="shared" si="12"/>
        <v/>
      </c>
      <c r="B125" s="271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3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72" t="str">
        <f t="shared" si="12"/>
        <v/>
      </c>
      <c r="B126" s="271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3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72" t="str">
        <f t="shared" si="12"/>
        <v/>
      </c>
      <c r="B127" s="271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3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72" t="str">
        <f t="shared" si="12"/>
        <v/>
      </c>
      <c r="B128" s="271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3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72" t="str">
        <f t="shared" si="12"/>
        <v/>
      </c>
      <c r="B129" s="271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3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72" t="str">
        <f t="shared" si="12"/>
        <v/>
      </c>
      <c r="B130" s="271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3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2" t="str">
        <f t="shared" si="12"/>
        <v/>
      </c>
      <c r="B131" s="271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3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2" t="str">
        <f t="shared" ref="A132:A195" si="24">IFERROR(VLOOKUP(B132,$X$6:$AA$43,4,FALSE),"")</f>
        <v/>
      </c>
      <c r="B132" s="271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3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2" t="str">
        <f t="shared" si="24"/>
        <v/>
      </c>
      <c r="B133" s="271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3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2" t="str">
        <f t="shared" si="24"/>
        <v/>
      </c>
      <c r="B134" s="271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3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2" t="str">
        <f t="shared" si="24"/>
        <v/>
      </c>
      <c r="B135" s="271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3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2" t="str">
        <f t="shared" si="24"/>
        <v/>
      </c>
      <c r="B136" s="271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3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2" t="str">
        <f t="shared" si="24"/>
        <v/>
      </c>
      <c r="B137" s="271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3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2" t="str">
        <f t="shared" si="24"/>
        <v/>
      </c>
      <c r="B138" s="271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3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2" t="str">
        <f t="shared" si="24"/>
        <v/>
      </c>
      <c r="B139" s="271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3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2" t="str">
        <f t="shared" si="24"/>
        <v/>
      </c>
      <c r="B140" s="271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3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2" t="str">
        <f t="shared" si="24"/>
        <v/>
      </c>
      <c r="B141" s="271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3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2" t="str">
        <f t="shared" si="24"/>
        <v/>
      </c>
      <c r="B142" s="271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3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2" t="str">
        <f t="shared" si="24"/>
        <v/>
      </c>
      <c r="B143" s="271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3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2" t="str">
        <f t="shared" si="24"/>
        <v/>
      </c>
      <c r="B144" s="271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3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2" t="str">
        <f t="shared" si="24"/>
        <v/>
      </c>
      <c r="B145" s="271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3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2" t="str">
        <f t="shared" si="24"/>
        <v/>
      </c>
      <c r="B146" s="271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3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2" t="str">
        <f t="shared" si="24"/>
        <v/>
      </c>
      <c r="B147" s="271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3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2" t="str">
        <f t="shared" si="24"/>
        <v/>
      </c>
      <c r="B148" s="271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3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2" t="str">
        <f t="shared" si="24"/>
        <v/>
      </c>
      <c r="B149" s="271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3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2" t="str">
        <f t="shared" si="24"/>
        <v/>
      </c>
      <c r="B150" s="271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3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2" t="str">
        <f t="shared" si="24"/>
        <v/>
      </c>
      <c r="B151" s="271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3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2" t="str">
        <f t="shared" si="24"/>
        <v/>
      </c>
      <c r="B152" s="271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3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2" t="str">
        <f t="shared" si="24"/>
        <v/>
      </c>
      <c r="B153" s="271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3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2" t="str">
        <f t="shared" si="24"/>
        <v/>
      </c>
      <c r="B154" s="271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3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2" t="str">
        <f t="shared" si="24"/>
        <v/>
      </c>
      <c r="B155" s="271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3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2" t="str">
        <f t="shared" si="24"/>
        <v/>
      </c>
      <c r="B156" s="271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3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2" t="str">
        <f t="shared" si="24"/>
        <v/>
      </c>
      <c r="B157" s="271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3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2" t="str">
        <f t="shared" si="24"/>
        <v/>
      </c>
      <c r="B158" s="271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3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2" t="str">
        <f t="shared" si="24"/>
        <v/>
      </c>
      <c r="B159" s="271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3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2" t="str">
        <f t="shared" si="24"/>
        <v/>
      </c>
      <c r="B160" s="271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3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2" t="str">
        <f t="shared" si="24"/>
        <v/>
      </c>
      <c r="B161" s="271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3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2" t="str">
        <f t="shared" si="24"/>
        <v/>
      </c>
      <c r="B162" s="271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3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2" t="str">
        <f t="shared" si="24"/>
        <v/>
      </c>
      <c r="B163" s="271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3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2" t="str">
        <f t="shared" si="24"/>
        <v/>
      </c>
      <c r="B164" s="271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3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2" t="str">
        <f t="shared" si="24"/>
        <v/>
      </c>
      <c r="B165" s="271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3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2" t="str">
        <f t="shared" si="24"/>
        <v/>
      </c>
      <c r="B166" s="271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3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2" t="str">
        <f t="shared" si="24"/>
        <v/>
      </c>
      <c r="B167" s="271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3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2" t="str">
        <f t="shared" si="24"/>
        <v/>
      </c>
      <c r="B168" s="271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3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2" t="str">
        <f t="shared" si="24"/>
        <v/>
      </c>
      <c r="B169" s="271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3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2" t="str">
        <f t="shared" si="24"/>
        <v/>
      </c>
      <c r="B170" s="271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3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2" t="str">
        <f t="shared" si="24"/>
        <v/>
      </c>
      <c r="B171" s="271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3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2" t="str">
        <f t="shared" si="24"/>
        <v/>
      </c>
      <c r="B172" s="271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3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2" t="str">
        <f t="shared" si="24"/>
        <v/>
      </c>
      <c r="B173" s="271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3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2" t="str">
        <f t="shared" si="24"/>
        <v/>
      </c>
      <c r="B174" s="271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3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2" t="str">
        <f t="shared" si="24"/>
        <v/>
      </c>
      <c r="B175" s="271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3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2" t="str">
        <f t="shared" si="24"/>
        <v/>
      </c>
      <c r="B176" s="271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3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2" t="str">
        <f t="shared" si="24"/>
        <v/>
      </c>
      <c r="B177" s="271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3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2" t="str">
        <f t="shared" si="24"/>
        <v/>
      </c>
      <c r="B178" s="271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3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2" t="str">
        <f t="shared" si="24"/>
        <v/>
      </c>
      <c r="B179" s="271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3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2" t="str">
        <f t="shared" si="24"/>
        <v/>
      </c>
      <c r="B180" s="271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3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2" t="str">
        <f t="shared" si="24"/>
        <v/>
      </c>
      <c r="B181" s="271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3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2" t="str">
        <f t="shared" si="24"/>
        <v/>
      </c>
      <c r="B182" s="271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3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2" t="str">
        <f t="shared" si="24"/>
        <v/>
      </c>
      <c r="B183" s="271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3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2" t="str">
        <f t="shared" si="24"/>
        <v/>
      </c>
      <c r="B184" s="271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3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2" t="str">
        <f t="shared" si="24"/>
        <v/>
      </c>
      <c r="B185" s="271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3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2" t="str">
        <f t="shared" si="24"/>
        <v/>
      </c>
      <c r="B186" s="271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3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2" t="str">
        <f t="shared" si="24"/>
        <v/>
      </c>
      <c r="B187" s="271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3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2" t="str">
        <f t="shared" si="24"/>
        <v/>
      </c>
      <c r="B188" s="271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3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2" t="str">
        <f t="shared" si="24"/>
        <v/>
      </c>
      <c r="B189" s="271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3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2" t="str">
        <f t="shared" si="24"/>
        <v/>
      </c>
      <c r="B190" s="271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3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2" t="str">
        <f t="shared" si="24"/>
        <v/>
      </c>
      <c r="B191" s="271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3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2" t="str">
        <f t="shared" si="24"/>
        <v/>
      </c>
      <c r="B192" s="271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3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2" t="str">
        <f t="shared" si="24"/>
        <v/>
      </c>
      <c r="B193" s="271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3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2" t="str">
        <f t="shared" si="24"/>
        <v/>
      </c>
      <c r="B194" s="271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3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2" t="str">
        <f t="shared" si="24"/>
        <v/>
      </c>
      <c r="B195" s="271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3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2" t="str">
        <f t="shared" ref="A196:A259" si="33">IFERROR(VLOOKUP(B196,$X$6:$AA$43,4,FALSE),"")</f>
        <v/>
      </c>
      <c r="B196" s="271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3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2" t="str">
        <f t="shared" si="33"/>
        <v/>
      </c>
      <c r="B197" s="271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3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2" t="str">
        <f t="shared" si="33"/>
        <v/>
      </c>
      <c r="B198" s="271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3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2" t="str">
        <f t="shared" si="33"/>
        <v/>
      </c>
      <c r="B199" s="271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3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2" t="str">
        <f t="shared" si="33"/>
        <v/>
      </c>
      <c r="B200" s="271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3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2" t="str">
        <f t="shared" si="33"/>
        <v/>
      </c>
      <c r="B201" s="271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3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2" t="str">
        <f t="shared" si="33"/>
        <v/>
      </c>
      <c r="B202" s="271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3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2" t="str">
        <f t="shared" si="33"/>
        <v/>
      </c>
      <c r="B203" s="271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3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2" t="str">
        <f t="shared" si="33"/>
        <v/>
      </c>
      <c r="B204" s="271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3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2" t="str">
        <f t="shared" si="33"/>
        <v/>
      </c>
      <c r="B205" s="271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3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2" t="str">
        <f t="shared" si="33"/>
        <v/>
      </c>
      <c r="B206" s="271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3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2" t="str">
        <f t="shared" si="33"/>
        <v/>
      </c>
      <c r="B207" s="271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3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2" t="str">
        <f t="shared" si="33"/>
        <v/>
      </c>
      <c r="B208" s="271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3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2" t="str">
        <f t="shared" si="33"/>
        <v/>
      </c>
      <c r="B209" s="271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3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2" t="str">
        <f t="shared" si="33"/>
        <v/>
      </c>
      <c r="B210" s="271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3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2" t="str">
        <f t="shared" si="33"/>
        <v/>
      </c>
      <c r="B211" s="271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3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2" t="str">
        <f t="shared" si="33"/>
        <v/>
      </c>
      <c r="B212" s="271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3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2" t="str">
        <f t="shared" si="33"/>
        <v/>
      </c>
      <c r="B213" s="271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3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2" t="str">
        <f t="shared" si="33"/>
        <v/>
      </c>
      <c r="B214" s="271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3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2" t="str">
        <f t="shared" si="33"/>
        <v/>
      </c>
      <c r="B215" s="271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3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2" t="str">
        <f t="shared" si="33"/>
        <v/>
      </c>
      <c r="B216" s="271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3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2" t="str">
        <f t="shared" si="33"/>
        <v/>
      </c>
      <c r="B217" s="271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3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2" t="str">
        <f t="shared" si="33"/>
        <v/>
      </c>
      <c r="B218" s="271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3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2" t="str">
        <f t="shared" si="33"/>
        <v/>
      </c>
      <c r="B219" s="271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3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2" t="str">
        <f t="shared" si="33"/>
        <v/>
      </c>
      <c r="B220" s="271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3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2" t="str">
        <f t="shared" si="33"/>
        <v/>
      </c>
      <c r="B221" s="271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3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2" t="str">
        <f t="shared" si="33"/>
        <v/>
      </c>
      <c r="B222" s="271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3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2" t="str">
        <f t="shared" si="33"/>
        <v/>
      </c>
      <c r="B223" s="271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3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2" t="str">
        <f t="shared" si="33"/>
        <v/>
      </c>
      <c r="B224" s="271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3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2" t="str">
        <f t="shared" si="33"/>
        <v/>
      </c>
      <c r="B225" s="271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3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2" t="str">
        <f t="shared" si="33"/>
        <v/>
      </c>
      <c r="B226" s="271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3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2" t="str">
        <f t="shared" si="33"/>
        <v/>
      </c>
      <c r="B227" s="271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3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2" t="str">
        <f t="shared" si="33"/>
        <v/>
      </c>
      <c r="B228" s="271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3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2" t="str">
        <f t="shared" si="33"/>
        <v/>
      </c>
      <c r="B229" s="271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3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2" t="str">
        <f t="shared" si="33"/>
        <v/>
      </c>
      <c r="B230" s="271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3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2" t="str">
        <f t="shared" si="33"/>
        <v/>
      </c>
      <c r="B231" s="271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3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2" t="str">
        <f t="shared" si="33"/>
        <v/>
      </c>
      <c r="B232" s="271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3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2" t="str">
        <f t="shared" si="33"/>
        <v/>
      </c>
      <c r="B233" s="271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3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2" t="str">
        <f t="shared" si="33"/>
        <v/>
      </c>
      <c r="B234" s="271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3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2" t="str">
        <f t="shared" si="33"/>
        <v/>
      </c>
      <c r="B235" s="271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3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2" t="str">
        <f t="shared" si="33"/>
        <v/>
      </c>
      <c r="B236" s="271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3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2" t="str">
        <f t="shared" si="33"/>
        <v/>
      </c>
      <c r="B237" s="271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3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2" t="str">
        <f t="shared" si="33"/>
        <v/>
      </c>
      <c r="B238" s="271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3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2" t="str">
        <f t="shared" si="33"/>
        <v/>
      </c>
      <c r="B239" s="271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3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2" t="str">
        <f t="shared" si="33"/>
        <v/>
      </c>
      <c r="B240" s="271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3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2" t="str">
        <f t="shared" si="33"/>
        <v/>
      </c>
      <c r="B241" s="271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3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2" t="str">
        <f t="shared" si="33"/>
        <v/>
      </c>
      <c r="B242" s="271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3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2" t="str">
        <f t="shared" si="33"/>
        <v/>
      </c>
      <c r="B243" s="271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3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2" t="str">
        <f t="shared" si="33"/>
        <v/>
      </c>
      <c r="B244" s="271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3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2" t="str">
        <f t="shared" si="33"/>
        <v/>
      </c>
      <c r="B245" s="271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3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2" t="str">
        <f t="shared" si="33"/>
        <v/>
      </c>
      <c r="B246" s="271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3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2" t="str">
        <f t="shared" si="33"/>
        <v/>
      </c>
      <c r="B247" s="271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3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2" t="str">
        <f t="shared" si="33"/>
        <v/>
      </c>
      <c r="B248" s="271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3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2" t="str">
        <f t="shared" si="33"/>
        <v/>
      </c>
      <c r="B249" s="271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3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2" t="str">
        <f t="shared" si="33"/>
        <v/>
      </c>
      <c r="B250" s="271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3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2" t="str">
        <f t="shared" si="33"/>
        <v/>
      </c>
      <c r="B251" s="271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3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2" t="str">
        <f t="shared" si="33"/>
        <v/>
      </c>
      <c r="B252" s="271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3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2" t="str">
        <f t="shared" si="33"/>
        <v/>
      </c>
      <c r="B253" s="271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3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2" t="str">
        <f t="shared" si="33"/>
        <v/>
      </c>
      <c r="B254" s="271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3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2" t="str">
        <f t="shared" si="33"/>
        <v/>
      </c>
      <c r="B255" s="271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3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2" t="str">
        <f t="shared" si="33"/>
        <v/>
      </c>
      <c r="B256" s="271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3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2" t="str">
        <f t="shared" si="33"/>
        <v/>
      </c>
      <c r="B257" s="271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3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2" t="str">
        <f t="shared" si="33"/>
        <v/>
      </c>
      <c r="B258" s="271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3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2" t="str">
        <f t="shared" si="33"/>
        <v/>
      </c>
      <c r="B259" s="271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3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2" t="str">
        <f t="shared" ref="A260:A323" si="42">IFERROR(VLOOKUP(B260,$X$6:$AA$43,4,FALSE),"")</f>
        <v/>
      </c>
      <c r="B260" s="271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3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2" t="str">
        <f t="shared" si="42"/>
        <v/>
      </c>
      <c r="B261" s="271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3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2" t="str">
        <f t="shared" si="42"/>
        <v/>
      </c>
      <c r="B262" s="271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3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2" t="str">
        <f t="shared" si="42"/>
        <v/>
      </c>
      <c r="B263" s="271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3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2" t="str">
        <f t="shared" si="42"/>
        <v/>
      </c>
      <c r="B264" s="271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3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2" t="str">
        <f t="shared" si="42"/>
        <v/>
      </c>
      <c r="B265" s="271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3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2" t="str">
        <f t="shared" si="42"/>
        <v/>
      </c>
      <c r="B266" s="271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3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2" t="str">
        <f t="shared" si="42"/>
        <v/>
      </c>
      <c r="B267" s="271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3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2" t="str">
        <f t="shared" si="42"/>
        <v/>
      </c>
      <c r="B268" s="271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3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2" t="str">
        <f t="shared" si="42"/>
        <v/>
      </c>
      <c r="B269" s="271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3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2" t="str">
        <f t="shared" si="42"/>
        <v/>
      </c>
      <c r="B270" s="271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3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2" t="str">
        <f t="shared" si="42"/>
        <v/>
      </c>
      <c r="B271" s="271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3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2" t="str">
        <f t="shared" si="42"/>
        <v/>
      </c>
      <c r="B272" s="271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3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2" t="str">
        <f t="shared" si="42"/>
        <v/>
      </c>
      <c r="B273" s="271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3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2" t="str">
        <f t="shared" si="42"/>
        <v/>
      </c>
      <c r="B274" s="271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3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2" t="str">
        <f t="shared" si="42"/>
        <v/>
      </c>
      <c r="B275" s="271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3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2" t="str">
        <f t="shared" si="42"/>
        <v/>
      </c>
      <c r="B276" s="271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3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2" t="str">
        <f t="shared" si="42"/>
        <v/>
      </c>
      <c r="B277" s="271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3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2" t="str">
        <f t="shared" si="42"/>
        <v/>
      </c>
      <c r="B278" s="271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3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2" t="str">
        <f t="shared" si="42"/>
        <v/>
      </c>
      <c r="B279" s="271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3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2" t="str">
        <f t="shared" si="42"/>
        <v/>
      </c>
      <c r="B280" s="271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3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2" t="str">
        <f t="shared" si="42"/>
        <v/>
      </c>
      <c r="B281" s="271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3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2" t="str">
        <f t="shared" si="42"/>
        <v/>
      </c>
      <c r="B282" s="271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3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2" t="str">
        <f t="shared" si="42"/>
        <v/>
      </c>
      <c r="B283" s="271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3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2" t="str">
        <f t="shared" si="42"/>
        <v/>
      </c>
      <c r="B284" s="271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3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2" t="str">
        <f t="shared" si="42"/>
        <v/>
      </c>
      <c r="B285" s="271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3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2" t="str">
        <f t="shared" si="42"/>
        <v/>
      </c>
      <c r="B286" s="271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3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2" t="str">
        <f t="shared" si="42"/>
        <v/>
      </c>
      <c r="B287" s="271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3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2" t="str">
        <f t="shared" si="42"/>
        <v/>
      </c>
      <c r="B288" s="271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3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2" t="str">
        <f t="shared" si="42"/>
        <v/>
      </c>
      <c r="B289" s="271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3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2" t="str">
        <f t="shared" si="42"/>
        <v/>
      </c>
      <c r="B290" s="271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3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2" t="str">
        <f t="shared" si="42"/>
        <v/>
      </c>
      <c r="B291" s="271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3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2" t="str">
        <f t="shared" si="42"/>
        <v/>
      </c>
      <c r="B292" s="271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3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2" t="str">
        <f t="shared" si="42"/>
        <v/>
      </c>
      <c r="B293" s="271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3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2" t="str">
        <f t="shared" si="42"/>
        <v/>
      </c>
      <c r="B294" s="271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3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2" t="str">
        <f t="shared" si="42"/>
        <v/>
      </c>
      <c r="B295" s="271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3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2" t="str">
        <f t="shared" si="42"/>
        <v/>
      </c>
      <c r="B296" s="271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3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2" t="str">
        <f t="shared" si="42"/>
        <v/>
      </c>
      <c r="B297" s="271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3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2" t="str">
        <f t="shared" si="42"/>
        <v/>
      </c>
      <c r="B298" s="271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3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2" t="str">
        <f t="shared" si="42"/>
        <v/>
      </c>
      <c r="B299" s="271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3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2" t="str">
        <f t="shared" si="42"/>
        <v/>
      </c>
      <c r="B300" s="271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3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2" t="str">
        <f t="shared" si="42"/>
        <v/>
      </c>
      <c r="B301" s="271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3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2" t="str">
        <f t="shared" si="42"/>
        <v/>
      </c>
      <c r="B302" s="271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3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2" t="str">
        <f t="shared" si="42"/>
        <v/>
      </c>
      <c r="B303" s="271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3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2" t="str">
        <f t="shared" si="42"/>
        <v/>
      </c>
      <c r="B304" s="271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3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2" t="str">
        <f t="shared" si="42"/>
        <v/>
      </c>
      <c r="B305" s="271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3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2" t="str">
        <f t="shared" si="42"/>
        <v/>
      </c>
      <c r="B306" s="271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3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2" t="str">
        <f t="shared" si="42"/>
        <v/>
      </c>
      <c r="B307" s="271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3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2" t="str">
        <f t="shared" si="42"/>
        <v/>
      </c>
      <c r="B308" s="271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3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2" t="str">
        <f t="shared" si="42"/>
        <v/>
      </c>
      <c r="B309" s="271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3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2" t="str">
        <f t="shared" si="42"/>
        <v/>
      </c>
      <c r="B310" s="271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3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2" t="str">
        <f t="shared" si="42"/>
        <v/>
      </c>
      <c r="B311" s="271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3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2" t="str">
        <f t="shared" si="42"/>
        <v/>
      </c>
      <c r="B312" s="271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3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2" t="str">
        <f t="shared" si="42"/>
        <v/>
      </c>
      <c r="B313" s="271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3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2" t="str">
        <f t="shared" si="42"/>
        <v/>
      </c>
      <c r="B314" s="271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3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2" t="str">
        <f t="shared" si="42"/>
        <v/>
      </c>
      <c r="B315" s="271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3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2" t="str">
        <f t="shared" si="42"/>
        <v/>
      </c>
      <c r="B316" s="271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3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2" t="str">
        <f t="shared" si="42"/>
        <v/>
      </c>
      <c r="B317" s="271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3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2" t="str">
        <f t="shared" si="42"/>
        <v/>
      </c>
      <c r="B318" s="271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3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2" t="str">
        <f t="shared" si="42"/>
        <v/>
      </c>
      <c r="B319" s="271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3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2" t="str">
        <f t="shared" si="42"/>
        <v/>
      </c>
      <c r="B320" s="271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3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2" t="str">
        <f t="shared" si="42"/>
        <v/>
      </c>
      <c r="B321" s="271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3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2" t="str">
        <f t="shared" si="42"/>
        <v/>
      </c>
      <c r="B322" s="271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3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2" t="str">
        <f t="shared" si="42"/>
        <v/>
      </c>
      <c r="B323" s="271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3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2" t="str">
        <f t="shared" ref="A324:A387" si="51">IFERROR(VLOOKUP(B324,$X$6:$AA$43,4,FALSE),"")</f>
        <v/>
      </c>
      <c r="B324" s="271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3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2" t="str">
        <f t="shared" si="51"/>
        <v/>
      </c>
      <c r="B325" s="271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3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2" t="str">
        <f t="shared" si="51"/>
        <v/>
      </c>
      <c r="B326" s="271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3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2" t="str">
        <f t="shared" si="51"/>
        <v/>
      </c>
      <c r="B327" s="271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3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2" t="str">
        <f t="shared" si="51"/>
        <v/>
      </c>
      <c r="B328" s="271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3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2" t="str">
        <f t="shared" si="51"/>
        <v/>
      </c>
      <c r="B329" s="271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3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2" t="str">
        <f t="shared" si="51"/>
        <v/>
      </c>
      <c r="B330" s="271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3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2" t="str">
        <f t="shared" si="51"/>
        <v/>
      </c>
      <c r="B331" s="271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3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2" t="str">
        <f t="shared" si="51"/>
        <v/>
      </c>
      <c r="B332" s="271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3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2" t="str">
        <f t="shared" si="51"/>
        <v/>
      </c>
      <c r="B333" s="271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3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2" t="str">
        <f t="shared" si="51"/>
        <v/>
      </c>
      <c r="B334" s="271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3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2" t="str">
        <f t="shared" si="51"/>
        <v/>
      </c>
      <c r="B335" s="271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3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2" t="str">
        <f t="shared" si="51"/>
        <v/>
      </c>
      <c r="B336" s="271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3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2" t="str">
        <f t="shared" si="51"/>
        <v/>
      </c>
      <c r="B337" s="271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3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2" t="str">
        <f t="shared" si="51"/>
        <v/>
      </c>
      <c r="B338" s="271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3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2" t="str">
        <f t="shared" si="51"/>
        <v/>
      </c>
      <c r="B339" s="271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3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2" t="str">
        <f t="shared" si="51"/>
        <v/>
      </c>
      <c r="B340" s="271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3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2" t="str">
        <f t="shared" si="51"/>
        <v/>
      </c>
      <c r="B341" s="271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3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2" t="str">
        <f t="shared" si="51"/>
        <v/>
      </c>
      <c r="B342" s="271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3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2" t="str">
        <f t="shared" si="51"/>
        <v/>
      </c>
      <c r="B343" s="271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3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2" t="str">
        <f t="shared" si="51"/>
        <v/>
      </c>
      <c r="B344" s="271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3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2" t="str">
        <f t="shared" si="51"/>
        <v/>
      </c>
      <c r="B345" s="271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3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2" t="str">
        <f t="shared" si="51"/>
        <v/>
      </c>
      <c r="B346" s="271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3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2" t="str">
        <f t="shared" si="51"/>
        <v/>
      </c>
      <c r="B347" s="271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3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2" t="str">
        <f t="shared" si="51"/>
        <v/>
      </c>
      <c r="B348" s="271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3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2" t="str">
        <f t="shared" si="51"/>
        <v/>
      </c>
      <c r="B349" s="271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3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2" t="str">
        <f t="shared" si="51"/>
        <v/>
      </c>
      <c r="B350" s="271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3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2" t="str">
        <f t="shared" si="51"/>
        <v/>
      </c>
      <c r="B351" s="271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3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2" t="str">
        <f t="shared" si="51"/>
        <v/>
      </c>
      <c r="B352" s="271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3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2" t="str">
        <f t="shared" si="51"/>
        <v/>
      </c>
      <c r="B353" s="271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3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2" t="str">
        <f t="shared" si="51"/>
        <v/>
      </c>
      <c r="B354" s="271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3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2" t="str">
        <f t="shared" si="51"/>
        <v/>
      </c>
      <c r="B355" s="271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3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2" t="str">
        <f t="shared" si="51"/>
        <v/>
      </c>
      <c r="B356" s="271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3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2" t="str">
        <f t="shared" si="51"/>
        <v/>
      </c>
      <c r="B357" s="271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3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2" t="str">
        <f t="shared" si="51"/>
        <v/>
      </c>
      <c r="B358" s="271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3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2" t="str">
        <f t="shared" si="51"/>
        <v/>
      </c>
      <c r="B359" s="271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3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2" t="str">
        <f t="shared" si="51"/>
        <v/>
      </c>
      <c r="B360" s="271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3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2" t="str">
        <f t="shared" si="51"/>
        <v/>
      </c>
      <c r="B361" s="271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3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2" t="str">
        <f t="shared" si="51"/>
        <v/>
      </c>
      <c r="B362" s="271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3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2" t="str">
        <f t="shared" si="51"/>
        <v/>
      </c>
      <c r="B363" s="271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3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2" t="str">
        <f t="shared" si="51"/>
        <v/>
      </c>
      <c r="B364" s="271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3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2" t="str">
        <f t="shared" si="51"/>
        <v/>
      </c>
      <c r="B365" s="271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3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2" t="str">
        <f t="shared" si="51"/>
        <v/>
      </c>
      <c r="B366" s="271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3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2" t="str">
        <f t="shared" si="51"/>
        <v/>
      </c>
      <c r="B367" s="271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3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2" t="str">
        <f t="shared" si="51"/>
        <v/>
      </c>
      <c r="B368" s="271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3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2" t="str">
        <f t="shared" si="51"/>
        <v/>
      </c>
      <c r="B369" s="271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3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2" t="str">
        <f t="shared" si="51"/>
        <v/>
      </c>
      <c r="B370" s="271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3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2" t="str">
        <f t="shared" si="51"/>
        <v/>
      </c>
      <c r="B371" s="271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3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2" t="str">
        <f t="shared" si="51"/>
        <v/>
      </c>
      <c r="B372" s="271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3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2" t="str">
        <f t="shared" si="51"/>
        <v/>
      </c>
      <c r="B373" s="271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3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2" t="str">
        <f t="shared" si="51"/>
        <v/>
      </c>
      <c r="B374" s="271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3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2" t="str">
        <f t="shared" si="51"/>
        <v/>
      </c>
      <c r="B375" s="271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3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2" t="str">
        <f t="shared" si="51"/>
        <v/>
      </c>
      <c r="B376" s="271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3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2" t="str">
        <f t="shared" si="51"/>
        <v/>
      </c>
      <c r="B377" s="271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3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2" t="str">
        <f t="shared" si="51"/>
        <v/>
      </c>
      <c r="B378" s="271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3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2" t="str">
        <f t="shared" si="51"/>
        <v/>
      </c>
      <c r="B379" s="271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3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2" t="str">
        <f t="shared" si="51"/>
        <v/>
      </c>
      <c r="B380" s="271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3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2" t="str">
        <f t="shared" si="51"/>
        <v/>
      </c>
      <c r="B381" s="271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3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2" t="str">
        <f t="shared" si="51"/>
        <v/>
      </c>
      <c r="B382" s="271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3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2" t="str">
        <f t="shared" si="51"/>
        <v/>
      </c>
      <c r="B383" s="271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3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2" t="str">
        <f t="shared" si="51"/>
        <v/>
      </c>
      <c r="B384" s="271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3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2" t="str">
        <f t="shared" si="51"/>
        <v/>
      </c>
      <c r="B385" s="271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3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2" t="str">
        <f t="shared" si="51"/>
        <v/>
      </c>
      <c r="B386" s="271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3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2" t="str">
        <f t="shared" si="51"/>
        <v/>
      </c>
      <c r="B387" s="271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3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2" t="str">
        <f t="shared" ref="A388:A451" si="60">IFERROR(VLOOKUP(B388,$X$6:$AA$43,4,FALSE),"")</f>
        <v/>
      </c>
      <c r="B388" s="271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3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2" t="str">
        <f t="shared" si="60"/>
        <v/>
      </c>
      <c r="B389" s="271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3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2" t="str">
        <f t="shared" si="60"/>
        <v/>
      </c>
      <c r="B390" s="271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3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2" t="str">
        <f t="shared" si="60"/>
        <v/>
      </c>
      <c r="B391" s="271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3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2" t="str">
        <f t="shared" si="60"/>
        <v/>
      </c>
      <c r="B392" s="271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3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2" t="str">
        <f t="shared" si="60"/>
        <v/>
      </c>
      <c r="B393" s="271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3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2" t="str">
        <f t="shared" si="60"/>
        <v/>
      </c>
      <c r="B394" s="271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3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2" t="str">
        <f t="shared" si="60"/>
        <v/>
      </c>
      <c r="B395" s="271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3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2" t="str">
        <f t="shared" si="60"/>
        <v/>
      </c>
      <c r="B396" s="271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3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2" t="str">
        <f t="shared" si="60"/>
        <v/>
      </c>
      <c r="B397" s="271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3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2" t="str">
        <f t="shared" si="60"/>
        <v/>
      </c>
      <c r="B398" s="271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3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2" t="str">
        <f t="shared" si="60"/>
        <v/>
      </c>
      <c r="B399" s="271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3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2" t="str">
        <f t="shared" si="60"/>
        <v/>
      </c>
      <c r="B400" s="271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3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2" t="str">
        <f t="shared" si="60"/>
        <v/>
      </c>
      <c r="B401" s="271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3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2" t="str">
        <f t="shared" si="60"/>
        <v/>
      </c>
      <c r="B402" s="271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3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2" t="str">
        <f t="shared" si="60"/>
        <v/>
      </c>
      <c r="B403" s="271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3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2" t="str">
        <f t="shared" si="60"/>
        <v/>
      </c>
      <c r="B404" s="271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3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2" t="str">
        <f t="shared" si="60"/>
        <v/>
      </c>
      <c r="B405" s="271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3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2" t="str">
        <f t="shared" si="60"/>
        <v/>
      </c>
      <c r="B406" s="271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3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2" t="str">
        <f t="shared" si="60"/>
        <v/>
      </c>
      <c r="B407" s="271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3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2" t="str">
        <f t="shared" si="60"/>
        <v/>
      </c>
      <c r="B408" s="271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3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2" t="str">
        <f t="shared" si="60"/>
        <v/>
      </c>
      <c r="B409" s="271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3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2" t="str">
        <f t="shared" si="60"/>
        <v/>
      </c>
      <c r="B410" s="271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3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2" t="str">
        <f t="shared" si="60"/>
        <v/>
      </c>
      <c r="B411" s="271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3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2" t="str">
        <f t="shared" si="60"/>
        <v/>
      </c>
      <c r="B412" s="271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3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2" t="str">
        <f t="shared" si="60"/>
        <v/>
      </c>
      <c r="B413" s="271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3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2" t="str">
        <f t="shared" si="60"/>
        <v/>
      </c>
      <c r="B414" s="271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3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2" t="str">
        <f t="shared" si="60"/>
        <v/>
      </c>
      <c r="B415" s="271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3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2" t="str">
        <f t="shared" si="60"/>
        <v/>
      </c>
      <c r="B416" s="271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3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2" t="str">
        <f t="shared" si="60"/>
        <v/>
      </c>
      <c r="B417" s="271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3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2" t="str">
        <f t="shared" si="60"/>
        <v/>
      </c>
      <c r="B418" s="271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3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2" t="str">
        <f t="shared" si="60"/>
        <v/>
      </c>
      <c r="B419" s="271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3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2" t="str">
        <f t="shared" si="60"/>
        <v/>
      </c>
      <c r="B420" s="271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3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2" t="str">
        <f t="shared" si="60"/>
        <v/>
      </c>
      <c r="B421" s="271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3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2" t="str">
        <f t="shared" si="60"/>
        <v/>
      </c>
      <c r="B422" s="271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3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2" t="str">
        <f t="shared" si="60"/>
        <v/>
      </c>
      <c r="B423" s="271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3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2" t="str">
        <f t="shared" si="60"/>
        <v/>
      </c>
      <c r="B424" s="271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3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2" t="str">
        <f t="shared" si="60"/>
        <v/>
      </c>
      <c r="B425" s="271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3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2" t="str">
        <f t="shared" si="60"/>
        <v/>
      </c>
      <c r="B426" s="271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3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2" t="str">
        <f t="shared" si="60"/>
        <v/>
      </c>
      <c r="B427" s="271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3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2" t="str">
        <f t="shared" si="60"/>
        <v/>
      </c>
      <c r="B428" s="271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3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2" t="str">
        <f t="shared" si="60"/>
        <v/>
      </c>
      <c r="B429" s="271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3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2" t="str">
        <f t="shared" si="60"/>
        <v/>
      </c>
      <c r="B430" s="271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3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2" t="str">
        <f t="shared" si="60"/>
        <v/>
      </c>
      <c r="B431" s="271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3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2" t="str">
        <f t="shared" si="60"/>
        <v/>
      </c>
      <c r="B432" s="271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3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2" t="str">
        <f t="shared" si="60"/>
        <v/>
      </c>
      <c r="B433" s="271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3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2" t="str">
        <f t="shared" si="60"/>
        <v/>
      </c>
      <c r="B434" s="271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3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2" t="str">
        <f t="shared" si="60"/>
        <v/>
      </c>
      <c r="B435" s="271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3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2" t="str">
        <f t="shared" si="60"/>
        <v/>
      </c>
      <c r="B436" s="271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3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2" t="str">
        <f t="shared" si="60"/>
        <v/>
      </c>
      <c r="B437" s="271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3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2" t="str">
        <f t="shared" si="60"/>
        <v/>
      </c>
      <c r="B438" s="271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3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2" t="str">
        <f t="shared" si="60"/>
        <v/>
      </c>
      <c r="B439" s="271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3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2" t="str">
        <f t="shared" si="60"/>
        <v/>
      </c>
      <c r="B440" s="271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3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2" t="str">
        <f t="shared" si="60"/>
        <v/>
      </c>
      <c r="B441" s="271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3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2" t="str">
        <f t="shared" si="60"/>
        <v/>
      </c>
      <c r="B442" s="271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3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2" t="str">
        <f t="shared" si="60"/>
        <v/>
      </c>
      <c r="B443" s="271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3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2" t="str">
        <f t="shared" si="60"/>
        <v/>
      </c>
      <c r="B444" s="271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3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2" t="str">
        <f t="shared" si="60"/>
        <v/>
      </c>
      <c r="B445" s="271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3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2" t="str">
        <f t="shared" si="60"/>
        <v/>
      </c>
      <c r="B446" s="271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3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2" t="str">
        <f t="shared" si="60"/>
        <v/>
      </c>
      <c r="B447" s="271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3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2" t="str">
        <f t="shared" si="60"/>
        <v/>
      </c>
      <c r="B448" s="271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3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2" t="str">
        <f t="shared" si="60"/>
        <v/>
      </c>
      <c r="B449" s="271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3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2" t="str">
        <f t="shared" si="60"/>
        <v/>
      </c>
      <c r="B450" s="271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3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2" t="str">
        <f t="shared" si="60"/>
        <v/>
      </c>
      <c r="B451" s="271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3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2" t="str">
        <f t="shared" ref="A452:A501" si="69">IFERROR(VLOOKUP(B452,$X$6:$AA$43,4,FALSE),"")</f>
        <v/>
      </c>
      <c r="B452" s="271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3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2" t="str">
        <f t="shared" si="69"/>
        <v/>
      </c>
      <c r="B453" s="271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3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2" t="str">
        <f t="shared" si="69"/>
        <v/>
      </c>
      <c r="B454" s="271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3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2" t="str">
        <f t="shared" si="69"/>
        <v/>
      </c>
      <c r="B455" s="271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3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2" t="str">
        <f t="shared" si="69"/>
        <v/>
      </c>
      <c r="B456" s="271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3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2" t="str">
        <f t="shared" si="69"/>
        <v/>
      </c>
      <c r="B457" s="271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3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2" t="str">
        <f t="shared" si="69"/>
        <v/>
      </c>
      <c r="B458" s="271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3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2" t="str">
        <f t="shared" si="69"/>
        <v/>
      </c>
      <c r="B459" s="271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3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2" t="str">
        <f t="shared" si="69"/>
        <v/>
      </c>
      <c r="B460" s="271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3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2" t="str">
        <f t="shared" si="69"/>
        <v/>
      </c>
      <c r="B461" s="271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3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2" t="str">
        <f t="shared" si="69"/>
        <v/>
      </c>
      <c r="B462" s="271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3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2" t="str">
        <f t="shared" si="69"/>
        <v/>
      </c>
      <c r="B463" s="271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3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2" t="str">
        <f t="shared" si="69"/>
        <v/>
      </c>
      <c r="B464" s="271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3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2" t="str">
        <f t="shared" si="69"/>
        <v/>
      </c>
      <c r="B465" s="271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3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2" t="str">
        <f t="shared" si="69"/>
        <v/>
      </c>
      <c r="B466" s="271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3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2" t="str">
        <f t="shared" si="69"/>
        <v/>
      </c>
      <c r="B467" s="271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3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2" t="str">
        <f t="shared" si="69"/>
        <v/>
      </c>
      <c r="B468" s="271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3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2" t="str">
        <f t="shared" si="69"/>
        <v/>
      </c>
      <c r="B469" s="271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3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2" t="str">
        <f t="shared" si="69"/>
        <v/>
      </c>
      <c r="B470" s="271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3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2" t="str">
        <f t="shared" si="69"/>
        <v/>
      </c>
      <c r="B471" s="271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3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2" t="str">
        <f t="shared" si="69"/>
        <v/>
      </c>
      <c r="B472" s="271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3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2" t="str">
        <f t="shared" si="69"/>
        <v/>
      </c>
      <c r="B473" s="271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3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2" t="str">
        <f t="shared" si="69"/>
        <v/>
      </c>
      <c r="B474" s="271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3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2" t="str">
        <f t="shared" si="69"/>
        <v/>
      </c>
      <c r="B475" s="271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3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2" t="str">
        <f t="shared" si="69"/>
        <v/>
      </c>
      <c r="B476" s="271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3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2" t="str">
        <f t="shared" si="69"/>
        <v/>
      </c>
      <c r="B477" s="271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3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2" t="str">
        <f t="shared" si="69"/>
        <v/>
      </c>
      <c r="B478" s="271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3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2" t="str">
        <f t="shared" si="69"/>
        <v/>
      </c>
      <c r="B479" s="271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3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2" t="str">
        <f t="shared" si="69"/>
        <v/>
      </c>
      <c r="B480" s="271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3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2" t="str">
        <f t="shared" si="69"/>
        <v/>
      </c>
      <c r="B481" s="271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3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2" t="str">
        <f t="shared" si="69"/>
        <v/>
      </c>
      <c r="B482" s="271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3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2" t="str">
        <f t="shared" si="69"/>
        <v/>
      </c>
      <c r="B483" s="271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3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2" t="str">
        <f t="shared" si="69"/>
        <v/>
      </c>
      <c r="B484" s="271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3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2" t="str">
        <f t="shared" si="69"/>
        <v/>
      </c>
      <c r="B485" s="271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3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2" t="str">
        <f t="shared" si="69"/>
        <v/>
      </c>
      <c r="B486" s="271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3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2" t="str">
        <f t="shared" si="69"/>
        <v/>
      </c>
      <c r="B487" s="271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3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2" t="str">
        <f t="shared" si="69"/>
        <v/>
      </c>
      <c r="B488" s="271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3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2" t="str">
        <f t="shared" si="69"/>
        <v/>
      </c>
      <c r="B489" s="271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3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2" t="str">
        <f t="shared" si="69"/>
        <v/>
      </c>
      <c r="B490" s="271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3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2" t="str">
        <f t="shared" si="69"/>
        <v/>
      </c>
      <c r="B491" s="271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3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2" t="str">
        <f t="shared" si="69"/>
        <v/>
      </c>
      <c r="B492" s="271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3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2" t="str">
        <f t="shared" si="69"/>
        <v/>
      </c>
      <c r="B493" s="271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3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2" t="str">
        <f t="shared" si="69"/>
        <v/>
      </c>
      <c r="B494" s="271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3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2" t="str">
        <f t="shared" si="69"/>
        <v/>
      </c>
      <c r="B495" s="271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3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2" t="str">
        <f t="shared" si="69"/>
        <v/>
      </c>
      <c r="B496" s="271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3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2" t="str">
        <f t="shared" si="69"/>
        <v/>
      </c>
      <c r="B497" s="271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3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2" t="str">
        <f t="shared" si="69"/>
        <v/>
      </c>
      <c r="B498" s="271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3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2" t="str">
        <f t="shared" si="69"/>
        <v/>
      </c>
      <c r="B499" s="271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3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2" t="str">
        <f t="shared" si="69"/>
        <v/>
      </c>
      <c r="B500" s="271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5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2" t="str">
        <f t="shared" si="69"/>
        <v/>
      </c>
      <c r="B501" s="271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9"/>
      <c r="Q501" s="243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IFERROR(VLOOKUP(AJ1777,AKT!$E$4:$G$346,3,FALSE),"")</f>
        <v/>
      </c>
    </row>
    <row r="1778" spans="36:37">
      <c r="AJ1778" s="113" t="str">
        <f t="shared" si="78"/>
        <v/>
      </c>
      <c r="AK1778" s="113" t="str">
        <f>IFERROR(VLOOKUP(AJ1778,AKT!$E$4:$G$346,3,FALSE),"")</f>
        <v/>
      </c>
    </row>
  </sheetData>
  <sheetProtection algorithmName="SHA-512" hashValue="1LJOCjukv2ciesFgAXVYyzQ3N/+eoiZoguLFr3BlhyNRE0kJiPKuzjJ5qeNepX2OauB5/ixR9pPRu4m/IQIfEQ==" saltValue="RRdquwbsHCyQyOiE63IQgA==" spinCount="100000" sheet="1" selectLockedCells="1"/>
  <autoFilter ref="A2:K2"/>
  <sortState ref="AH7:AI239">
    <sortCondition ref="AH7"/>
  </sortState>
  <dataConsolidate/>
  <mergeCells count="1">
    <mergeCell ref="A1:C1"/>
  </mergeCells>
  <conditionalFormatting sqref="Q3:Q15 Q17:Q1048576">
    <cfRule type="expression" dxfId="1" priority="2">
      <formula>IF(OR(D3=3691,D3=3692,D3=3693,D3=3694),1,0)</formula>
    </cfRule>
  </conditionalFormatting>
  <conditionalFormatting sqref="Q16">
    <cfRule type="expression" dxfId="0" priority="1">
      <formula>IF(OR(D16=3691,D16=3692,D16=3693,D16=3694),1,0)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>
      <formula1>$AB$5:$AB$129</formula1>
    </dataValidation>
    <dataValidation type="whole" allowBlank="1" showInputMessage="1" showErrorMessage="1" errorTitle="GREŠKA" error="U ovo polje je dozvoljen unos samo brojčanih vrijednosti (bez decimala!)" sqref="I3:K501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XFB38"/>
  <sheetViews>
    <sheetView showGridLines="0" topLeftCell="D1" zoomScale="90" zoomScaleNormal="90" workbookViewId="0">
      <selection activeCell="O5" sqref="O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112"/>
    </row>
    <row r="2" spans="1:16382" ht="21" customHeight="1">
      <c r="B2" s="318" t="s">
        <v>1496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48</v>
      </c>
    </row>
    <row r="4" spans="1:16382" s="238" customFormat="1" ht="89.25">
      <c r="A4" s="237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1421098</v>
      </c>
      <c r="E5" s="205"/>
      <c r="F5" s="205"/>
      <c r="G5" s="247">
        <v>140000</v>
      </c>
      <c r="H5" s="205"/>
      <c r="I5" s="205">
        <v>1001000</v>
      </c>
      <c r="J5" s="205"/>
      <c r="K5" s="205">
        <v>272668</v>
      </c>
      <c r="L5" s="205"/>
      <c r="M5" s="205"/>
      <c r="N5" s="205">
        <v>7430</v>
      </c>
      <c r="O5" s="205"/>
      <c r="P5" s="205"/>
      <c r="Q5" s="205"/>
      <c r="R5" s="205"/>
      <c r="S5" s="205"/>
      <c r="T5" s="205"/>
      <c r="U5" s="18" t="str">
        <f>'OPĆI DIO'!$C$1</f>
        <v>2151 SVEUČILIŠTE U RIJECI - TEHNIČKI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17961025</v>
      </c>
      <c r="E6" s="6">
        <f>+'A.2 PRIHODI I RASHODI IF'!E7+'A.2 PRIHODI I RASHODI IF'!E25</f>
        <v>9362857</v>
      </c>
      <c r="F6" s="6">
        <f>'A.2 PRIHODI I RASHODI IF'!E8</f>
        <v>0</v>
      </c>
      <c r="G6" s="6">
        <f>+'A.2 PRIHODI I RASHODI IF'!E10+'A.2 PRIHODI I RASHODI IF'!E26</f>
        <v>321000</v>
      </c>
      <c r="H6" s="6">
        <f>'A.2 PRIHODI I RASHODI IF'!E12</f>
        <v>0</v>
      </c>
      <c r="I6" s="6">
        <f>+'A.2 PRIHODI I RASHODI IF'!E13+'A.2 PRIHODI I RASHODI IF'!E27+'B.2 RAČUN FINANC IF'!E7</f>
        <v>588000</v>
      </c>
      <c r="J6" s="6">
        <f>'A.2 PRIHODI I RASHODI IF'!E15</f>
        <v>6308215</v>
      </c>
      <c r="K6" s="6">
        <f>'A.2 PRIHODI I RASHODI IF'!E24</f>
        <v>225166</v>
      </c>
      <c r="L6" s="6">
        <f>'A.2 PRIHODI I RASHODI IF'!E29</f>
        <v>90304</v>
      </c>
      <c r="M6" s="6">
        <f>'A.2 PRIHODI I RASHODI IF'!E30</f>
        <v>0</v>
      </c>
      <c r="N6" s="6">
        <f>SUM('A.2 PRIHODI I RASHODI IF'!$E$35:$E$41)</f>
        <v>243275</v>
      </c>
      <c r="O6" s="6">
        <f>SUM('A.2 PRIHODI I RASHODI IF'!E42:E45)</f>
        <v>0</v>
      </c>
      <c r="P6" s="6">
        <f>'A.2 PRIHODI I RASHODI IF'!E46</f>
        <v>801208</v>
      </c>
      <c r="Q6" s="6">
        <f>'A.2 PRIHODI I RASHODI IF'!E48</f>
        <v>21000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2151 SVEUČILIŠTE U RIJECI - TEHNIČKI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-851043</v>
      </c>
      <c r="E7" s="206"/>
      <c r="F7" s="206"/>
      <c r="G7" s="206">
        <v>-140000</v>
      </c>
      <c r="H7" s="206"/>
      <c r="I7" s="206">
        <v>-613500</v>
      </c>
      <c r="J7" s="206"/>
      <c r="K7" s="206">
        <v>-61132</v>
      </c>
      <c r="L7" s="206"/>
      <c r="M7" s="206"/>
      <c r="N7" s="206">
        <v>-36411</v>
      </c>
      <c r="O7" s="206"/>
      <c r="P7" s="206"/>
      <c r="Q7" s="206"/>
      <c r="R7" s="206"/>
      <c r="S7" s="206"/>
      <c r="T7" s="206"/>
      <c r="U7" s="18" t="str">
        <f>'OPĆI DIO'!$C$1</f>
        <v>2151 SVEUČILIŠTE U RIJECI - TEHNIČKI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18531080</v>
      </c>
      <c r="E8" s="6">
        <f>+E5+E6+E7</f>
        <v>9362857</v>
      </c>
      <c r="F8" s="6">
        <f t="shared" ref="F8:Q8" si="1">+F5+F6+F7</f>
        <v>0</v>
      </c>
      <c r="G8" s="6">
        <f>+G5+G6+G7</f>
        <v>321000</v>
      </c>
      <c r="H8" s="6">
        <f t="shared" si="1"/>
        <v>0</v>
      </c>
      <c r="I8" s="6">
        <f t="shared" si="1"/>
        <v>975500</v>
      </c>
      <c r="J8" s="6">
        <f t="shared" si="1"/>
        <v>6308215</v>
      </c>
      <c r="K8" s="6">
        <f>+K5+K6+K7</f>
        <v>436702</v>
      </c>
      <c r="L8" s="6">
        <f t="shared" si="1"/>
        <v>90304</v>
      </c>
      <c r="M8" s="6">
        <f>+M5+M6+M7</f>
        <v>0</v>
      </c>
      <c r="N8" s="6">
        <f t="shared" si="1"/>
        <v>214294</v>
      </c>
      <c r="O8" s="6">
        <f t="shared" si="1"/>
        <v>0</v>
      </c>
      <c r="P8" s="6">
        <f t="shared" si="1"/>
        <v>801208</v>
      </c>
      <c r="Q8" s="6">
        <f t="shared" si="1"/>
        <v>21000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18531080</v>
      </c>
      <c r="E9" s="6">
        <f>'A.2 PRIHODI I RASHODI IF'!E56+'A.2 PRIHODI I RASHODI IF'!E74</f>
        <v>9362857</v>
      </c>
      <c r="F9" s="6">
        <f>'A.2 PRIHODI I RASHODI IF'!E57</f>
        <v>0</v>
      </c>
      <c r="G9" s="6">
        <f>+'A.2 PRIHODI I RASHODI IF'!E59+'A.2 PRIHODI I RASHODI IF'!E75</f>
        <v>321000</v>
      </c>
      <c r="H9" s="6">
        <f>'A.2 PRIHODI I RASHODI IF'!E61</f>
        <v>0</v>
      </c>
      <c r="I9" s="6">
        <f>'A.2 PRIHODI I RASHODI IF'!E62</f>
        <v>975500</v>
      </c>
      <c r="J9" s="6">
        <f>'A.2 PRIHODI I RASHODI IF'!E64</f>
        <v>6308215</v>
      </c>
      <c r="K9" s="6">
        <f>'A.2 PRIHODI I RASHODI IF'!E73</f>
        <v>436702</v>
      </c>
      <c r="L9" s="6">
        <f>'A.2 PRIHODI I RASHODI IF'!E78</f>
        <v>90304</v>
      </c>
      <c r="M9" s="6">
        <f>'A.2 PRIHODI I RASHODI IF'!E79</f>
        <v>0</v>
      </c>
      <c r="N9" s="6">
        <f>SUM('A.2 PRIHODI I RASHODI IF'!E86:E92)</f>
        <v>214294</v>
      </c>
      <c r="O9" s="6">
        <f>SUM('A.2 PRIHODI I RASHODI IF'!E93:E96)</f>
        <v>0</v>
      </c>
      <c r="P9" s="6">
        <f>'A.2 PRIHODI I RASHODI IF'!E97</f>
        <v>801208</v>
      </c>
      <c r="Q9" s="6">
        <f>'A.2 PRIHODI I RASHODI IF'!E99</f>
        <v>21000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2151 SVEUČILIŠTE U RIJECI - TEHNIČKI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2151 SVEUČILIŠTE U RIJECI - TEHNIČKI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2151 SVEUČILIŠTE U RIJECI - TEHNIČKI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2151 SVEUČILIŠTE U RIJECI - TEHNIČKI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851043</v>
      </c>
      <c r="E13" s="75">
        <f t="shared" ref="E13:T13" si="260">-E7</f>
        <v>0</v>
      </c>
      <c r="F13" s="75">
        <f t="shared" si="260"/>
        <v>0</v>
      </c>
      <c r="G13" s="75">
        <f t="shared" si="260"/>
        <v>140000</v>
      </c>
      <c r="H13" s="75">
        <f t="shared" si="260"/>
        <v>0</v>
      </c>
      <c r="I13" s="75">
        <f t="shared" si="260"/>
        <v>613500</v>
      </c>
      <c r="J13" s="75">
        <f t="shared" si="260"/>
        <v>0</v>
      </c>
      <c r="K13" s="75">
        <f t="shared" si="260"/>
        <v>61132</v>
      </c>
      <c r="L13" s="75">
        <f t="shared" si="260"/>
        <v>0</v>
      </c>
      <c r="M13" s="75">
        <f t="shared" si="260"/>
        <v>0</v>
      </c>
      <c r="N13" s="75">
        <f t="shared" si="260"/>
        <v>36411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2151 SVEUČILIŠTE U RIJECI - TEHNIČKI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11620774</v>
      </c>
      <c r="E14" s="6">
        <f>+'A.2 PRIHODI I RASHODI IF'!F7+'A.2 PRIHODI I RASHODI IF'!F25</f>
        <v>9668770</v>
      </c>
      <c r="F14" s="6">
        <f>'A.2 PRIHODI I RASHODI IF'!F8</f>
        <v>0</v>
      </c>
      <c r="G14" s="6">
        <f>+'A.2 PRIHODI I RASHODI IF'!F10+'A.2 PRIHODI I RASHODI IF'!F26</f>
        <v>360000</v>
      </c>
      <c r="H14" s="6">
        <f>'A.2 PRIHODI I RASHODI IF'!F12</f>
        <v>0</v>
      </c>
      <c r="I14" s="6">
        <f>+'A.2 PRIHODI I RASHODI IF'!F13+'A.2 PRIHODI I RASHODI IF'!F27+'B.2 RAČUN FINANC IF'!F7</f>
        <v>585000</v>
      </c>
      <c r="J14" s="6">
        <f>'A.2 PRIHODI I RASHODI IF'!F15</f>
        <v>309586</v>
      </c>
      <c r="K14" s="6">
        <f>+'A.2 PRIHODI I RASHODI IF'!F24</f>
        <v>179552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115090</v>
      </c>
      <c r="O14" s="6">
        <f>SUM('A.2 PRIHODI I RASHODI IF'!F42:F45)</f>
        <v>0</v>
      </c>
      <c r="P14" s="6">
        <f>'A.2 PRIHODI I RASHODI IF'!F46</f>
        <v>381776</v>
      </c>
      <c r="Q14" s="6">
        <f>'A.2 PRIHODI I RASHODI IF'!F48</f>
        <v>21000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2151 SVEUČILIŠTE U RIJECI - TEHNIČKI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-640511</v>
      </c>
      <c r="E15" s="207"/>
      <c r="F15" s="207"/>
      <c r="G15" s="207">
        <v>-70000</v>
      </c>
      <c r="H15" s="207"/>
      <c r="I15" s="207">
        <v>-488500</v>
      </c>
      <c r="J15" s="207"/>
      <c r="K15" s="207">
        <v>-49400</v>
      </c>
      <c r="L15" s="207"/>
      <c r="M15" s="205"/>
      <c r="N15" s="207">
        <v>-32611</v>
      </c>
      <c r="O15" s="207"/>
      <c r="P15" s="207"/>
      <c r="Q15" s="207"/>
      <c r="R15" s="207"/>
      <c r="S15" s="207"/>
      <c r="T15" s="207"/>
      <c r="U15" s="18" t="str">
        <f>'OPĆI DIO'!$C$1</f>
        <v>2151 SVEUČILIŠTE U RIJECI - TEHNIČKI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11831306</v>
      </c>
      <c r="E16" s="6">
        <f>+E13+E14+E15</f>
        <v>9668770</v>
      </c>
      <c r="F16" s="6">
        <f t="shared" ref="F16:T16" si="261">+F13+F14+F15</f>
        <v>0</v>
      </c>
      <c r="G16" s="6">
        <f t="shared" si="261"/>
        <v>430000</v>
      </c>
      <c r="H16" s="6">
        <f t="shared" si="261"/>
        <v>0</v>
      </c>
      <c r="I16" s="6">
        <f t="shared" si="261"/>
        <v>710000</v>
      </c>
      <c r="J16" s="6">
        <f t="shared" si="261"/>
        <v>309586</v>
      </c>
      <c r="K16" s="6">
        <f t="shared" si="261"/>
        <v>191284</v>
      </c>
      <c r="L16" s="6">
        <f t="shared" si="261"/>
        <v>0</v>
      </c>
      <c r="M16" s="6">
        <f t="shared" si="261"/>
        <v>0</v>
      </c>
      <c r="N16" s="6">
        <f t="shared" si="261"/>
        <v>118890</v>
      </c>
      <c r="O16" s="6">
        <f t="shared" si="261"/>
        <v>0</v>
      </c>
      <c r="P16" s="6">
        <f t="shared" si="261"/>
        <v>381776</v>
      </c>
      <c r="Q16" s="6">
        <f t="shared" si="261"/>
        <v>21000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2151 SVEUČILIŠTE U RIJECI - TEHNIČKI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11831306</v>
      </c>
      <c r="E17" s="6">
        <f>'A.2 PRIHODI I RASHODI IF'!F56+'A.2 PRIHODI I RASHODI IF'!F74</f>
        <v>9668770</v>
      </c>
      <c r="F17" s="6">
        <f>'A.2 PRIHODI I RASHODI IF'!F57</f>
        <v>0</v>
      </c>
      <c r="G17" s="6">
        <f>+'A.2 PRIHODI I RASHODI IF'!F59+'A.2 PRIHODI I RASHODI IF'!F75</f>
        <v>430000</v>
      </c>
      <c r="H17" s="6">
        <f>'A.2 PRIHODI I RASHODI IF'!F61</f>
        <v>0</v>
      </c>
      <c r="I17" s="6">
        <f>'A.2 PRIHODI I RASHODI IF'!F62</f>
        <v>710000</v>
      </c>
      <c r="J17" s="6">
        <f>'A.2 PRIHODI I RASHODI IF'!F64</f>
        <v>309586</v>
      </c>
      <c r="K17" s="6">
        <f>'A.2 PRIHODI I RASHODI IF'!F73</f>
        <v>191284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118890</v>
      </c>
      <c r="O17" s="6">
        <f>SUM('A.2 PRIHODI I RASHODI IF'!F93:F96)</f>
        <v>0</v>
      </c>
      <c r="P17" s="6">
        <f>'A.2 PRIHODI I RASHODI IF'!F97</f>
        <v>381776</v>
      </c>
      <c r="Q17" s="6">
        <f>'A.2 PRIHODI I RASHODI IF'!F99</f>
        <v>21000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2151 SVEUČILIŠTE U RIJECI - TEHNIČKI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2151 SVEUČILIŠTE U RIJECI - TEHNIČKI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2151 SVEUČILIŠTE U RIJECI - TEHNIČKI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2151 SVEUČILIŠTE U RIJECI - TEHNIČKI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640511</v>
      </c>
      <c r="E21" s="75">
        <f t="shared" ref="E21:T21" si="264">-E15</f>
        <v>0</v>
      </c>
      <c r="F21" s="75">
        <f t="shared" si="264"/>
        <v>0</v>
      </c>
      <c r="G21" s="75">
        <f t="shared" si="264"/>
        <v>70000</v>
      </c>
      <c r="H21" s="75">
        <f t="shared" si="264"/>
        <v>0</v>
      </c>
      <c r="I21" s="75">
        <f t="shared" si="264"/>
        <v>488500</v>
      </c>
      <c r="J21" s="75">
        <f t="shared" si="264"/>
        <v>0</v>
      </c>
      <c r="K21" s="75">
        <f t="shared" si="264"/>
        <v>49400</v>
      </c>
      <c r="L21" s="75">
        <f t="shared" si="264"/>
        <v>0</v>
      </c>
      <c r="M21" s="75">
        <f t="shared" si="264"/>
        <v>0</v>
      </c>
      <c r="N21" s="75">
        <f t="shared" si="264"/>
        <v>32611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2151 SVEUČILIŠTE U RIJECI - TEHNIČKI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11488297</v>
      </c>
      <c r="E22" s="6">
        <f>+'A.2 PRIHODI I RASHODI IF'!G7+'A.2 PRIHODI I RASHODI IF'!G25</f>
        <v>9893417</v>
      </c>
      <c r="F22" s="6">
        <f>'A.2 PRIHODI I RASHODI IF'!G8</f>
        <v>0</v>
      </c>
      <c r="G22" s="6">
        <f>+'A.2 PRIHODI I RASHODI IF'!G10+'A.2 PRIHODI I RASHODI IF'!G26</f>
        <v>380000</v>
      </c>
      <c r="H22" s="6">
        <f>'A.2 PRIHODI I RASHODI IF'!G12</f>
        <v>0</v>
      </c>
      <c r="I22" s="6">
        <f>'A.2 PRIHODI I RASHODI IF'!G13+'B.2 RAČUN FINANC IF'!G27</f>
        <v>595000</v>
      </c>
      <c r="J22" s="6">
        <f>'A.2 PRIHODI I RASHODI IF'!G15</f>
        <v>239765</v>
      </c>
      <c r="K22" s="6">
        <f>'A.2 PRIHODI I RASHODI IF'!G24</f>
        <v>59536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299579</v>
      </c>
      <c r="Q22" s="6">
        <f>'A.2 PRIHODI I RASHODI IF'!G48</f>
        <v>21000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2151 SVEUČILIŠTE U RIJECI - TEHNIČKI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-541111</v>
      </c>
      <c r="E23" s="207"/>
      <c r="F23" s="207"/>
      <c r="G23" s="207">
        <v>-20000</v>
      </c>
      <c r="H23" s="207"/>
      <c r="I23" s="207">
        <v>-488500</v>
      </c>
      <c r="J23" s="207"/>
      <c r="K23" s="207"/>
      <c r="L23" s="207"/>
      <c r="M23" s="205"/>
      <c r="N23" s="207">
        <v>-32611</v>
      </c>
      <c r="O23" s="207"/>
      <c r="P23" s="207"/>
      <c r="Q23" s="207"/>
      <c r="R23" s="207"/>
      <c r="S23" s="207"/>
      <c r="T23" s="207"/>
      <c r="U23" s="18" t="str">
        <f>'OPĆI DIO'!$C$1</f>
        <v>2151 SVEUČILIŠTE U RIJECI - TEHNIČKI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11587697</v>
      </c>
      <c r="E24" s="6">
        <f>+E21+E22+E23</f>
        <v>9893417</v>
      </c>
      <c r="F24" s="6">
        <f t="shared" ref="F24:T24" si="265">+F21+F22+F23</f>
        <v>0</v>
      </c>
      <c r="G24" s="6">
        <f t="shared" si="265"/>
        <v>430000</v>
      </c>
      <c r="H24" s="6">
        <f t="shared" si="265"/>
        <v>0</v>
      </c>
      <c r="I24" s="6">
        <f t="shared" si="265"/>
        <v>595000</v>
      </c>
      <c r="J24" s="6">
        <f t="shared" si="265"/>
        <v>239765</v>
      </c>
      <c r="K24" s="6">
        <f t="shared" si="265"/>
        <v>108936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299579</v>
      </c>
      <c r="Q24" s="6">
        <f t="shared" si="265"/>
        <v>21000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2151 SVEUČILIŠTE U RIJECI - TEHNIČKI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11587697</v>
      </c>
      <c r="E25" s="6">
        <f>'A.2 PRIHODI I RASHODI IF'!G56+'A.2 PRIHODI I RASHODI IF'!G74</f>
        <v>9893417</v>
      </c>
      <c r="F25" s="6">
        <f>'A.2 PRIHODI I RASHODI IF'!G57</f>
        <v>0</v>
      </c>
      <c r="G25" s="6">
        <f>+'A.2 PRIHODI I RASHODI IF'!G59+'A.2 PRIHODI I RASHODI IF'!G75</f>
        <v>430000</v>
      </c>
      <c r="H25" s="6">
        <f>'A.2 PRIHODI I RASHODI IF'!G61</f>
        <v>0</v>
      </c>
      <c r="I25" s="6">
        <f>'A.2 PRIHODI I RASHODI IF'!G62</f>
        <v>595000</v>
      </c>
      <c r="J25" s="6">
        <f>'A.2 PRIHODI I RASHODI IF'!G64</f>
        <v>239765</v>
      </c>
      <c r="K25" s="6">
        <f>'A.2 PRIHODI I RASHODI IF'!G73</f>
        <v>108936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299579</v>
      </c>
      <c r="Q25" s="6">
        <f>'A.2 PRIHODI I RASHODI IF'!G99</f>
        <v>21000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2151 SVEUČILIŠTE U RIJECI - TEHNIČKI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2151 SVEUČILIŠTE U RIJECI - TEHNIČKI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algorithmName="SHA-512" hashValue="fDFakBOfMaWKYLwfGOyyNhhLD/j1EyLKJvsooJmXAJHwI7qgx7iDZQ1i8uzIixeMM7HXr6dDoV7TvT/5bdI7FQ==" saltValue="YpsjwcEdifmNaBt5SxY44w==" spinCount="100000" sheet="1"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>
      <formula1>0</formula1>
      <formula2>500000000</formula2>
    </dataValidation>
  </dataValidations>
  <pageMargins left="0" right="0" top="0" bottom="0" header="0.31496062992125984" footer="0.31496062992125984"/>
  <pageSetup paperSize="9" scale="49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K40"/>
  <sheetViews>
    <sheetView showGridLines="0" zoomScale="90" zoomScaleNormal="90" workbookViewId="0">
      <selection activeCell="E39" sqref="E39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2" t="s">
        <v>37</v>
      </c>
      <c r="B2" s="322"/>
      <c r="C2" s="322"/>
      <c r="D2" s="322"/>
      <c r="E2" s="322"/>
      <c r="F2" s="322"/>
      <c r="G2" s="322"/>
      <c r="H2" s="322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2" t="s">
        <v>1523</v>
      </c>
      <c r="B4" s="322"/>
      <c r="C4" s="322"/>
      <c r="D4" s="322"/>
      <c r="E4" s="322"/>
      <c r="F4" s="322"/>
      <c r="G4" s="322"/>
      <c r="H4" s="322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2" t="s">
        <v>1524</v>
      </c>
      <c r="B6" s="322"/>
      <c r="C6" s="322"/>
      <c r="D6" s="322"/>
      <c r="E6" s="322"/>
      <c r="F6" s="322"/>
      <c r="G6" s="322"/>
      <c r="H6" s="322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3" t="s">
        <v>1525</v>
      </c>
      <c r="B8" s="324"/>
      <c r="C8" s="325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19">
        <v>1</v>
      </c>
      <c r="B9" s="320"/>
      <c r="C9" s="321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9829529</v>
      </c>
      <c r="E10" s="195">
        <f>+E11+E19</f>
        <v>10900898</v>
      </c>
      <c r="F10" s="195">
        <f>+F11+F19</f>
        <v>17961025</v>
      </c>
      <c r="G10" s="195">
        <f>+G11+G19</f>
        <v>11620774</v>
      </c>
      <c r="H10" s="195">
        <f>+H11+H19</f>
        <v>11488297</v>
      </c>
      <c r="I10" s="193" t="str">
        <f>'OPĆI DIO'!$C$1</f>
        <v>2151 SVEUČILIŠTE U RIJECI - TEHNIČKI FAKULTET</v>
      </c>
    </row>
    <row r="11" spans="1:10">
      <c r="A11" s="170">
        <v>6</v>
      </c>
      <c r="B11" s="170"/>
      <c r="C11" s="170" t="s">
        <v>1527</v>
      </c>
      <c r="D11" s="188">
        <f>SUM(D12:D18)</f>
        <v>9739529</v>
      </c>
      <c r="E11" s="188">
        <f>SUM(E12:E18)</f>
        <v>10900898</v>
      </c>
      <c r="F11" s="188">
        <f>SUM(F12:F18)</f>
        <v>17961025</v>
      </c>
      <c r="G11" s="188">
        <f>SUM(G12:G18)</f>
        <v>11620774</v>
      </c>
      <c r="H11" s="188">
        <f>SUM(H12:H18)</f>
        <v>11488297</v>
      </c>
      <c r="I11" s="193" t="str">
        <f>'OPĆI DIO'!$C$1</f>
        <v>2151 SVEUČILIŠTE U RIJECI - TEHNIČKI FAKULTET</v>
      </c>
    </row>
    <row r="12" spans="1:10">
      <c r="A12" s="170"/>
      <c r="B12" s="171">
        <v>61</v>
      </c>
      <c r="C12" s="171" t="s">
        <v>1528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2151 SVEUČILIŠTE U RIJECI - TEHNIČKI FAKULTET</v>
      </c>
    </row>
    <row r="13" spans="1:10" ht="30">
      <c r="A13" s="170"/>
      <c r="B13" s="171">
        <v>63</v>
      </c>
      <c r="C13" s="171" t="s">
        <v>1529</v>
      </c>
      <c r="D13" s="218">
        <v>1472767</v>
      </c>
      <c r="E13" s="218">
        <v>954368</v>
      </c>
      <c r="F13" s="209">
        <f>SUMIF('Unos prihoda i primitaka'!$N$3:$N$505,$B13,'Unos prihoda i primitaka'!I$3:I$505)</f>
        <v>6727896</v>
      </c>
      <c r="G13" s="209">
        <f>SUMIF('Unos prihoda i primitaka'!$N$3:$N$505,$B13,'Unos prihoda i primitaka'!J$3:J$505)</f>
        <v>489138</v>
      </c>
      <c r="H13" s="209">
        <f>SUMIF('Unos prihoda i primitaka'!$N$3:$N$505,$B13,'Unos prihoda i primitaka'!K$3:K$505)</f>
        <v>299301</v>
      </c>
      <c r="I13" s="193" t="str">
        <f>'OPĆI DIO'!$C$1</f>
        <v>2151 SVEUČILIŠTE U RIJECI - TEHNIČKI FAKULTET</v>
      </c>
    </row>
    <row r="14" spans="1:10">
      <c r="A14" s="170"/>
      <c r="B14" s="171">
        <v>64</v>
      </c>
      <c r="C14" s="171" t="s">
        <v>1530</v>
      </c>
      <c r="D14" s="218">
        <v>58989</v>
      </c>
      <c r="E14" s="218">
        <v>37403</v>
      </c>
      <c r="F14" s="209">
        <f>SUMIF('Unos prihoda i primitaka'!$N$3:$N$505,$B14,'Unos prihoda i primitaka'!I$3:I$505)</f>
        <v>56000</v>
      </c>
      <c r="G14" s="209">
        <f>SUMIF('Unos prihoda i primitaka'!$N$3:$N$505,$B14,'Unos prihoda i primitaka'!J$3:J$505)</f>
        <v>60000</v>
      </c>
      <c r="H14" s="209">
        <f>SUMIF('Unos prihoda i primitaka'!$N$3:$N$505,$B14,'Unos prihoda i primitaka'!K$3:K$505)</f>
        <v>60000</v>
      </c>
      <c r="I14" s="193" t="str">
        <f>'OPĆI DIO'!$C$1</f>
        <v>2151 SVEUČILIŠTE U RIJECI - TEHNIČKI FAKULTET</v>
      </c>
    </row>
    <row r="15" spans="1:10" ht="45">
      <c r="A15" s="170"/>
      <c r="B15" s="171">
        <v>65</v>
      </c>
      <c r="C15" s="171" t="s">
        <v>1531</v>
      </c>
      <c r="D15" s="218">
        <v>559706</v>
      </c>
      <c r="E15" s="218">
        <v>549814</v>
      </c>
      <c r="F15" s="209">
        <f>SUMIF('Unos prihoda i primitaka'!$N$3:$N$505,$B15,'Unos prihoda i primitaka'!I$3:I$505)</f>
        <v>588000</v>
      </c>
      <c r="G15" s="209">
        <f>SUMIF('Unos prihoda i primitaka'!$N$3:$N$505,$B15,'Unos prihoda i primitaka'!J$3:J$505)</f>
        <v>585000</v>
      </c>
      <c r="H15" s="209">
        <f>SUMIF('Unos prihoda i primitaka'!$N$3:$N$505,$B15,'Unos prihoda i primitaka'!K$3:K$505)</f>
        <v>595000</v>
      </c>
      <c r="I15" s="193" t="str">
        <f>'OPĆI DIO'!$C$1</f>
        <v>2151 SVEUČILIŠTE U RIJECI - TEHNIČKI FAKULTET</v>
      </c>
    </row>
    <row r="16" spans="1:10" ht="30">
      <c r="A16" s="170"/>
      <c r="B16" s="171">
        <v>66</v>
      </c>
      <c r="C16" s="171" t="s">
        <v>1532</v>
      </c>
      <c r="D16" s="218">
        <v>234767</v>
      </c>
      <c r="E16" s="218">
        <v>431150</v>
      </c>
      <c r="F16" s="209">
        <f>SUMIF('Unos prihoda i primitaka'!$N$3:$N$505,$B16,'Unos prihoda i primitaka'!I$3:I$505)</f>
        <v>496664</v>
      </c>
      <c r="G16" s="209">
        <f>SUMIF('Unos prihoda i primitaka'!$N$3:$N$505,$B16,'Unos prihoda i primitaka'!J$3:J$505)</f>
        <v>436090</v>
      </c>
      <c r="H16" s="209">
        <f>SUMIF('Unos prihoda i primitaka'!$N$3:$N$505,$B16,'Unos prihoda i primitaka'!K$3:K$505)</f>
        <v>341000</v>
      </c>
      <c r="I16" s="193" t="str">
        <f>'OPĆI DIO'!$C$1</f>
        <v>2151 SVEUČILIŠTE U RIJECI - TEHNIČKI FAKULTET</v>
      </c>
    </row>
    <row r="17" spans="1:9" ht="30">
      <c r="A17" s="170"/>
      <c r="B17" s="171">
        <v>67</v>
      </c>
      <c r="C17" s="171" t="s">
        <v>1533</v>
      </c>
      <c r="D17" s="218">
        <v>7413300</v>
      </c>
      <c r="E17" s="218">
        <v>8928163</v>
      </c>
      <c r="F17" s="209">
        <f>SUMIF('Unos prihoda i primitaka'!$N$3:$N$505,$B17,'Unos prihoda i primitaka'!I$3:I$505)</f>
        <v>10092465</v>
      </c>
      <c r="G17" s="209">
        <f>SUMIF('Unos prihoda i primitaka'!$N$3:$N$505,$B17,'Unos prihoda i primitaka'!J$3:J$505)</f>
        <v>10050546</v>
      </c>
      <c r="H17" s="209">
        <f>SUMIF('Unos prihoda i primitaka'!$N$3:$N$505,$B17,'Unos prihoda i primitaka'!K$3:K$505)</f>
        <v>10192996</v>
      </c>
      <c r="I17" s="193" t="str">
        <f>'OPĆI DIO'!$C$1</f>
        <v>2151 SVEUČILIŠTE U RIJECI - TEHNIČKI FAKULTET</v>
      </c>
    </row>
    <row r="18" spans="1:9">
      <c r="A18" s="170"/>
      <c r="B18" s="171">
        <v>68</v>
      </c>
      <c r="C18" s="171" t="s">
        <v>1534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2151 SVEUČILIŠTE U RIJECI - TEHNIČKI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90000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2151 SVEUČILIŠTE U RIJECI - TEHNIČKI FAKULTET</v>
      </c>
    </row>
    <row r="20" spans="1:9" ht="30">
      <c r="A20" s="172"/>
      <c r="B20" s="173">
        <v>71</v>
      </c>
      <c r="C20" s="171" t="s">
        <v>1536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2151 SVEUČILIŠTE U RIJECI - TEHNIČKI FAKULTET</v>
      </c>
    </row>
    <row r="21" spans="1:9" ht="30">
      <c r="A21" s="172"/>
      <c r="B21" s="173">
        <v>72</v>
      </c>
      <c r="C21" s="171" t="s">
        <v>1537</v>
      </c>
      <c r="D21" s="218">
        <v>90000</v>
      </c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2151 SVEUČILIŠTE U RIJECI - TEHNIČKI FAKULTET</v>
      </c>
    </row>
    <row r="24" spans="1:9" ht="30">
      <c r="A24" s="323" t="s">
        <v>1525</v>
      </c>
      <c r="B24" s="324"/>
      <c r="C24" s="325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19">
        <v>1</v>
      </c>
      <c r="B25" s="320"/>
      <c r="C25" s="321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8">
        <f>+D27+D35</f>
        <v>10030904</v>
      </c>
      <c r="E26" s="208">
        <f>+E27+E35</f>
        <v>11725599</v>
      </c>
      <c r="F26" s="208">
        <f>+F27+F35</f>
        <v>18531080</v>
      </c>
      <c r="G26" s="208">
        <f>+G27+G35</f>
        <v>11730006</v>
      </c>
      <c r="H26" s="208">
        <f>+H27+H35</f>
        <v>11484227</v>
      </c>
      <c r="I26" s="193" t="str">
        <f>'OPĆI DIO'!$C$1</f>
        <v>2151 SVEUČILIŠTE U RIJECI - TEHNIČKI FAKULTET</v>
      </c>
    </row>
    <row r="27" spans="1:9">
      <c r="A27" s="170">
        <v>3</v>
      </c>
      <c r="B27" s="170"/>
      <c r="C27" s="170" t="s">
        <v>1539</v>
      </c>
      <c r="D27" s="187">
        <f>SUM(D28:D34)</f>
        <v>9541257</v>
      </c>
      <c r="E27" s="187">
        <f>SUM(E28:E34)</f>
        <v>11042845</v>
      </c>
      <c r="F27" s="187">
        <f>SUM(F28:F34)</f>
        <v>11692273</v>
      </c>
      <c r="G27" s="187">
        <f>SUM(G28:G34)</f>
        <v>11047757</v>
      </c>
      <c r="H27" s="187">
        <f>SUM(H28:H34)</f>
        <v>10929647</v>
      </c>
      <c r="I27" s="193" t="str">
        <f>'OPĆI DIO'!$C$1</f>
        <v>2151 SVEUČILIŠTE U RIJECI - TEHNIČKI FAKULTET</v>
      </c>
    </row>
    <row r="28" spans="1:9">
      <c r="A28" s="170"/>
      <c r="B28" s="171">
        <v>31</v>
      </c>
      <c r="C28" s="171" t="s">
        <v>1540</v>
      </c>
      <c r="D28" s="219">
        <v>7639181</v>
      </c>
      <c r="E28" s="219">
        <v>8792237</v>
      </c>
      <c r="F28" s="211">
        <f>SUMIF('Unos rashoda i izdataka'!$Q$3:$Q$501,$B28,'Unos rashoda i izdataka'!K$3:K$501)+SUMIF('Unos rashoda P4'!$T$3:$T$501,$B28,'Unos rashoda P4'!I$3:I$501)</f>
        <v>9406804</v>
      </c>
      <c r="G28" s="211">
        <f>SUMIF('Unos rashoda i izdataka'!$Q$3:$Q$501,$B28,'Unos rashoda i izdataka'!L$3:L$501)+SUMIF('Unos rashoda P4'!$T$3:$T$501,$B28,'Unos rashoda P4'!J$3:J$501)</f>
        <v>9329970</v>
      </c>
      <c r="H28" s="211">
        <f>SUMIF('Unos rashoda i izdataka'!$Q$3:$Q$501,$B28,'Unos rashoda i izdataka'!M$3:M$501)+SUMIF('Unos rashoda P4'!$T$3:$T$501,$B28,'Unos rashoda P4'!K$3:K$501)</f>
        <v>9366377</v>
      </c>
      <c r="I28" s="193" t="str">
        <f>'OPĆI DIO'!$C$1</f>
        <v>2151 SVEUČILIŠTE U RIJECI - TEHNIČKI FAKULTET</v>
      </c>
    </row>
    <row r="29" spans="1:9">
      <c r="A29" s="173"/>
      <c r="B29" s="173">
        <v>32</v>
      </c>
      <c r="C29" s="179" t="s">
        <v>1541</v>
      </c>
      <c r="D29" s="220">
        <v>1763176</v>
      </c>
      <c r="E29" s="220">
        <v>2082160</v>
      </c>
      <c r="F29" s="211">
        <f>SUMIF('Unos rashoda i izdataka'!$Q$3:$Q$501,$B29,'Unos rashoda i izdataka'!K$3:K$501)+SUMIF('Unos rashoda P4'!$T$3:$T$501,$B29,'Unos rashoda P4'!I$3:I$501)</f>
        <v>2019656</v>
      </c>
      <c r="G29" s="211">
        <f>SUMIF('Unos rashoda i izdataka'!$Q$3:$Q$501,$B29,'Unos rashoda i izdataka'!L$3:L$501)+SUMIF('Unos rashoda P4'!$T$3:$T$501,$B29,'Unos rashoda P4'!J$3:J$501)</f>
        <v>1649372</v>
      </c>
      <c r="H29" s="211">
        <f>SUMIF('Unos rashoda i izdataka'!$Q$3:$Q$501,$B29,'Unos rashoda i izdataka'!M$3:M$501)+SUMIF('Unos rashoda P4'!$T$3:$T$501,$B29,'Unos rashoda P4'!K$3:K$501)</f>
        <v>1497025</v>
      </c>
      <c r="I29" s="193" t="str">
        <f>'OPĆI DIO'!$C$1</f>
        <v>2151 SVEUČILIŠTE U RIJECI - TEHNIČKI FAKULTET</v>
      </c>
    </row>
    <row r="30" spans="1:9">
      <c r="A30" s="173"/>
      <c r="B30" s="173">
        <v>34</v>
      </c>
      <c r="C30" s="179" t="s">
        <v>1542</v>
      </c>
      <c r="D30" s="220">
        <v>3543</v>
      </c>
      <c r="E30" s="220">
        <v>12100</v>
      </c>
      <c r="F30" s="211">
        <f>SUMIF('Unos rashoda i izdataka'!$Q$3:$Q$501,$B30,'Unos rashoda i izdataka'!K$3:K$501)+SUMIF('Unos rashoda P4'!$T$3:$T$501,$B30,'Unos rashoda P4'!I$3:I$501)</f>
        <v>6750</v>
      </c>
      <c r="G30" s="211">
        <f>SUMIF('Unos rashoda i izdataka'!$Q$3:$Q$501,$B30,'Unos rashoda i izdataka'!L$3:L$501)+SUMIF('Unos rashoda P4'!$T$3:$T$501,$B30,'Unos rashoda P4'!J$3:J$501)</f>
        <v>37415</v>
      </c>
      <c r="H30" s="211">
        <f>SUMIF('Unos rashoda i izdataka'!$Q$3:$Q$501,$B30,'Unos rashoda i izdataka'!M$3:M$501)+SUMIF('Unos rashoda P4'!$T$3:$T$501,$B30,'Unos rashoda P4'!K$3:K$501)</f>
        <v>35245</v>
      </c>
      <c r="I30" s="193" t="str">
        <f>'OPĆI DIO'!$C$1</f>
        <v>2151 SVEUČILIŠTE U RIJECI - TEHNIČKI FAKULTET</v>
      </c>
    </row>
    <row r="31" spans="1:9">
      <c r="A31" s="173"/>
      <c r="B31" s="173">
        <v>35</v>
      </c>
      <c r="C31" s="179" t="s">
        <v>1543</v>
      </c>
      <c r="D31" s="220"/>
      <c r="E31" s="220">
        <v>17518</v>
      </c>
      <c r="F31" s="211">
        <f>SUMIF('Unos rashoda i izdataka'!$Q$3:$Q$501,$B31,'Unos rashoda i izdataka'!K$3:K$501)+SUMIF('Unos rashoda P4'!$T$3:$T$501,$B31,'Unos rashoda P4'!I$3:I$501)</f>
        <v>17612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2151 SVEUČILIŠTE U RIJECI - TEHNIČKI FAKULTET</v>
      </c>
    </row>
    <row r="32" spans="1:9" ht="30">
      <c r="A32" s="173"/>
      <c r="B32" s="173">
        <v>36</v>
      </c>
      <c r="C32" s="179" t="s">
        <v>1544</v>
      </c>
      <c r="D32" s="220">
        <v>79927</v>
      </c>
      <c r="E32" s="220">
        <v>81830</v>
      </c>
      <c r="F32" s="211">
        <f>SUMIF('Unos rashoda i izdataka'!$Q$3:$Q$501,$B32,'Unos rashoda i izdataka'!K$3:K$501)+SUMIF('Unos rashoda P4'!$T$3:$T$501,$B32,'Unos rashoda P4'!I$3:I$501)</f>
        <v>64885</v>
      </c>
      <c r="G32" s="211">
        <f>SUMIF('Unos rashoda i izdataka'!$Q$3:$Q$501,$B32,'Unos rashoda i izdataka'!L$3:L$501)+SUMIF('Unos rashoda P4'!$T$3:$T$501,$B32,'Unos rashoda P4'!J$3:J$501)</f>
        <v>20500</v>
      </c>
      <c r="H32" s="211">
        <f>SUMIF('Unos rashoda i izdataka'!$Q$3:$Q$501,$B32,'Unos rashoda i izdataka'!M$3:M$501)+SUMIF('Unos rashoda P4'!$T$3:$T$501,$B32,'Unos rashoda P4'!K$3:K$501)</f>
        <v>20500</v>
      </c>
      <c r="I32" s="193" t="str">
        <f>'OPĆI DIO'!$C$1</f>
        <v>2151 SVEUČILIŠTE U RIJECI - TEHNIČKI FAKULTET</v>
      </c>
    </row>
    <row r="33" spans="1:9" ht="30">
      <c r="A33" s="173"/>
      <c r="B33" s="173">
        <v>37</v>
      </c>
      <c r="C33" s="179" t="s">
        <v>1545</v>
      </c>
      <c r="D33" s="220">
        <v>55130</v>
      </c>
      <c r="E33" s="220">
        <v>56000</v>
      </c>
      <c r="F33" s="211">
        <f>SUMIF('Unos rashoda i izdataka'!$Q$3:$Q$501,$B33,'Unos rashoda i izdataka'!K$3:K$501)+SUMIF('Unos rashoda P4'!$T$3:$T$501,$B33,'Unos rashoda P4'!I$3:I$501)</f>
        <v>176066</v>
      </c>
      <c r="G33" s="211">
        <f>SUMIF('Unos rashoda i izdataka'!$Q$3:$Q$501,$B33,'Unos rashoda i izdataka'!L$3:L$501)+SUMIF('Unos rashoda P4'!$T$3:$T$501,$B33,'Unos rashoda P4'!J$3:J$501)</f>
        <v>10000</v>
      </c>
      <c r="H33" s="211">
        <f>SUMIF('Unos rashoda i izdataka'!$Q$3:$Q$501,$B33,'Unos rashoda i izdataka'!M$3:M$501)+SUMIF('Unos rashoda P4'!$T$3:$T$501,$B33,'Unos rashoda P4'!K$3:K$501)</f>
        <v>10000</v>
      </c>
      <c r="I33" s="193" t="str">
        <f>'OPĆI DIO'!$C$1</f>
        <v>2151 SVEUČILIŠTE U RIJECI - TEHNIČKI FAKULTET</v>
      </c>
    </row>
    <row r="34" spans="1:9" ht="30">
      <c r="A34" s="173"/>
      <c r="B34" s="173">
        <v>38</v>
      </c>
      <c r="C34" s="179" t="s">
        <v>1546</v>
      </c>
      <c r="D34" s="220">
        <v>300</v>
      </c>
      <c r="E34" s="220">
        <v>1000</v>
      </c>
      <c r="F34" s="211">
        <f>SUMIF('Unos rashoda i izdataka'!$Q$3:$Q$501,$B34,'Unos rashoda i izdataka'!K$3:K$501)+SUMIF('Unos rashoda P4'!$T$3:$T$501,$B34,'Unos rashoda P4'!I$3:I$501)</f>
        <v>500</v>
      </c>
      <c r="G34" s="211">
        <f>SUMIF('Unos rashoda i izdataka'!$Q$3:$Q$501,$B34,'Unos rashoda i izdataka'!L$3:L$501)+SUMIF('Unos rashoda P4'!$T$3:$T$501,$B34,'Unos rashoda P4'!J$3:J$501)</f>
        <v>500</v>
      </c>
      <c r="H34" s="211">
        <f>SUMIF('Unos rashoda i izdataka'!$Q$3:$Q$501,$B34,'Unos rashoda i izdataka'!M$3:M$501)+SUMIF('Unos rashoda P4'!$T$3:$T$501,$B34,'Unos rashoda P4'!K$3:K$501)</f>
        <v>500</v>
      </c>
      <c r="I34" s="193" t="str">
        <f>'OPĆI DIO'!$C$1</f>
        <v>2151 SVEUČILIŠTE U RIJECI - TEHNIČKI FAKULTET</v>
      </c>
    </row>
    <row r="35" spans="1:9" ht="30">
      <c r="A35" s="176">
        <v>4</v>
      </c>
      <c r="B35" s="176"/>
      <c r="C35" s="177" t="s">
        <v>1547</v>
      </c>
      <c r="D35" s="187">
        <f>SUM(D36:D40)</f>
        <v>489647</v>
      </c>
      <c r="E35" s="187">
        <f>SUM(E36:E40)</f>
        <v>682754</v>
      </c>
      <c r="F35" s="187">
        <f>SUM(F36:F40)</f>
        <v>6838807</v>
      </c>
      <c r="G35" s="187">
        <f>SUM(G36:G40)</f>
        <v>682249</v>
      </c>
      <c r="H35" s="187">
        <f>SUM(H36:H40)</f>
        <v>554580</v>
      </c>
      <c r="I35" s="193" t="str">
        <f>'OPĆI DIO'!$C$1</f>
        <v>2151 SVEUČILIŠTE U RIJECI - TEHNIČKI FAKULTET</v>
      </c>
    </row>
    <row r="36" spans="1:9" ht="30">
      <c r="A36" s="171"/>
      <c r="B36" s="171">
        <v>41</v>
      </c>
      <c r="C36" s="178" t="s">
        <v>1548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2151 SVEUČILIŠTE U RIJECI - TEHNIČKI FAKULTET</v>
      </c>
    </row>
    <row r="37" spans="1:9" ht="30">
      <c r="A37" s="171"/>
      <c r="B37" s="171">
        <v>42</v>
      </c>
      <c r="C37" s="178" t="s">
        <v>1549</v>
      </c>
      <c r="D37" s="219">
        <v>489647</v>
      </c>
      <c r="E37" s="219">
        <v>682754</v>
      </c>
      <c r="F37" s="211">
        <f>SUMIF('Unos rashoda i izdataka'!$Q$3:$Q$501,$B37,'Unos rashoda i izdataka'!K$3:K$501)+SUMIF('Unos rashoda P4'!$T$3:$T$501,$B37,'Unos rashoda P4'!I$3:I$501)</f>
        <v>946097</v>
      </c>
      <c r="G37" s="211">
        <f>SUMIF('Unos rashoda i izdataka'!$Q$3:$Q$501,$B37,'Unos rashoda i izdataka'!L$3:L$501)+SUMIF('Unos rashoda P4'!$T$3:$T$501,$B37,'Unos rashoda P4'!J$3:J$501)</f>
        <v>677249</v>
      </c>
      <c r="H37" s="211">
        <f>SUMIF('Unos rashoda i izdataka'!$Q$3:$Q$501,$B37,'Unos rashoda i izdataka'!M$3:M$501)+SUMIF('Unos rashoda P4'!$T$3:$T$501,$B37,'Unos rashoda P4'!K$3:K$501)</f>
        <v>489580</v>
      </c>
      <c r="I37" s="193" t="str">
        <f>'OPĆI DIO'!$C$1</f>
        <v>2151 SVEUČILIŠTE U RIJECI - TEHNIČKI FAKULTET</v>
      </c>
    </row>
    <row r="38" spans="1:9" ht="30">
      <c r="A38" s="171"/>
      <c r="B38" s="171">
        <v>43</v>
      </c>
      <c r="C38" s="178" t="s">
        <v>1550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2151 SVEUČILIŠTE U RIJECI - TEHNIČKI FAKULTET</v>
      </c>
    </row>
    <row r="39" spans="1:9" ht="30">
      <c r="A39" s="171"/>
      <c r="B39" s="171">
        <v>44</v>
      </c>
      <c r="C39" s="178" t="s">
        <v>1551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2151 SVEUČILIŠTE U RIJECI - TEHNIČKI FAKULTET</v>
      </c>
    </row>
    <row r="40" spans="1:9" ht="30">
      <c r="A40" s="171"/>
      <c r="B40" s="171">
        <v>45</v>
      </c>
      <c r="C40" s="178" t="s">
        <v>1552</v>
      </c>
      <c r="D40" s="219"/>
      <c r="E40" s="219"/>
      <c r="F40" s="211">
        <f>SUMIF('Unos rashoda i izdataka'!$Q$3:$Q$501,$B40,'Unos rashoda i izdataka'!K$3:K$501)+SUMIF('Unos rashoda P4'!$T$3:$T$501,$B40,'Unos rashoda P4'!I$3:I$501)</f>
        <v>5892710</v>
      </c>
      <c r="G40" s="211">
        <f>SUMIF('Unos rashoda i izdataka'!$Q$3:$Q$501,$B40,'Unos rashoda i izdataka'!L$3:L$501)+SUMIF('Unos rashoda P4'!$T$3:$T$501,$B40,'Unos rashoda P4'!J$3:J$501)</f>
        <v>5000</v>
      </c>
      <c r="H40" s="211">
        <f>SUMIF('Unos rashoda i izdataka'!$Q$3:$Q$501,$B40,'Unos rashoda i izdataka'!M$3:M$501)+SUMIF('Unos rashoda P4'!$T$3:$T$501,$B40,'Unos rashoda P4'!K$3:K$501)</f>
        <v>65000</v>
      </c>
      <c r="I40" s="193" t="str">
        <f>'OPĆI DIO'!$C$1</f>
        <v>2151 SVEUČILIŠTE U RIJECI - TEHNIČKI FAKULTET</v>
      </c>
    </row>
  </sheetData>
  <sheetProtection algorithmName="SHA-512" hashValue="nw3O/1vqo5GiigrX/P6bv36wqUqX1WcFBu+vv6ru0dnB3HMeMbLuuMBY/JAePtOT2n0NsBaOAFRmeZlfYcAXNw==" saltValue="RkVbu2IN9xots74mAfLpZg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XFD105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C104" sqref="C104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3" customFormat="1" ht="18.75">
      <c r="B1" s="326" t="s">
        <v>1553</v>
      </c>
      <c r="C1" s="326"/>
      <c r="D1" s="326"/>
      <c r="E1" s="326"/>
      <c r="F1" s="326"/>
      <c r="G1" s="326"/>
    </row>
    <row r="2" spans="1:8">
      <c r="B2" s="284"/>
      <c r="C2" s="284"/>
      <c r="D2" s="284"/>
      <c r="E2" s="284"/>
      <c r="F2" s="284"/>
      <c r="G2" s="284"/>
    </row>
    <row r="3" spans="1:8" ht="30">
      <c r="A3" s="273"/>
      <c r="B3" s="285" t="s">
        <v>1525</v>
      </c>
      <c r="C3" s="286" t="s">
        <v>52</v>
      </c>
      <c r="D3" s="286" t="s">
        <v>53</v>
      </c>
      <c r="E3" s="287" t="s">
        <v>54</v>
      </c>
      <c r="F3" s="287" t="s">
        <v>55</v>
      </c>
      <c r="G3" s="287" t="s">
        <v>56</v>
      </c>
    </row>
    <row r="4" spans="1:8">
      <c r="A4" s="273"/>
      <c r="B4" s="288">
        <v>1</v>
      </c>
      <c r="C4" s="289">
        <v>2</v>
      </c>
      <c r="D4" s="289">
        <v>3</v>
      </c>
      <c r="E4" s="290">
        <v>4</v>
      </c>
      <c r="F4" s="290">
        <v>5</v>
      </c>
      <c r="G4" s="290">
        <v>6</v>
      </c>
    </row>
    <row r="5" spans="1:8" ht="19.5" customHeight="1">
      <c r="A5" s="273"/>
      <c r="B5" s="291" t="s">
        <v>1526</v>
      </c>
      <c r="C5" s="292">
        <f>+C6+C9+C11+C14+C47+C49</f>
        <v>9829529</v>
      </c>
      <c r="D5" s="292">
        <f>+D6+D9+D11+D14+D47+D49</f>
        <v>10900898</v>
      </c>
      <c r="E5" s="292">
        <f>+E6+E9+E11+E14+E47+E49+E51</f>
        <v>17961025</v>
      </c>
      <c r="F5" s="292">
        <f>+F6+F9+F11+F14+F47+F49+F51</f>
        <v>11620774</v>
      </c>
      <c r="G5" s="292">
        <f>+G6+G9+G11+G14+G47+G49+G51</f>
        <v>11488297</v>
      </c>
      <c r="H5" s="193" t="str">
        <f>'OPĆI DIO'!$C$1</f>
        <v>2151 SVEUČILIŠTE U RIJECI - TEHNIČKI FAKULTET</v>
      </c>
    </row>
    <row r="6" spans="1:8">
      <c r="A6" s="273">
        <v>1</v>
      </c>
      <c r="B6" s="293" t="s">
        <v>1554</v>
      </c>
      <c r="C6" s="189">
        <f>+C7+C8</f>
        <v>7413300</v>
      </c>
      <c r="D6" s="192">
        <f>+D7+D8</f>
        <v>8686218</v>
      </c>
      <c r="E6" s="192">
        <f>+E7+E8</f>
        <v>9362857</v>
      </c>
      <c r="F6" s="192">
        <f>+F7+F8</f>
        <v>9668770</v>
      </c>
      <c r="G6" s="192">
        <f>+G7+G8</f>
        <v>9893417</v>
      </c>
      <c r="H6" s="193" t="str">
        <f>'OPĆI DIO'!$C$1</f>
        <v>2151 SVEUČILIŠTE U RIJECI - TEHNIČKI FAKULTET</v>
      </c>
    </row>
    <row r="7" spans="1:8">
      <c r="A7" s="273">
        <v>11</v>
      </c>
      <c r="B7" s="294" t="s">
        <v>1555</v>
      </c>
      <c r="C7" s="295">
        <v>7413300</v>
      </c>
      <c r="D7" s="295">
        <v>8686218</v>
      </c>
      <c r="E7" s="296">
        <f>SUMIF('Unos prihoda i primitaka'!$D$3:$D$505,$A7,'Unos prihoda i primitaka'!I$3:I$505)</f>
        <v>9362857</v>
      </c>
      <c r="F7" s="296">
        <f>SUMIF('Unos prihoda i primitaka'!$D$3:$D$505,$A7,'Unos prihoda i primitaka'!J$3:J$505)</f>
        <v>9668770</v>
      </c>
      <c r="G7" s="296">
        <f>SUMIF('Unos prihoda i primitaka'!$D$3:$D$505,$A7,'Unos prihoda i primitaka'!K$3:K$505)</f>
        <v>9893417</v>
      </c>
      <c r="H7" s="193" t="str">
        <f>'OPĆI DIO'!$C$1</f>
        <v>2151 SVEUČILIŠTE U RIJECI - TEHNIČKI FAKULTET</v>
      </c>
    </row>
    <row r="8" spans="1:8">
      <c r="A8" s="273">
        <v>12</v>
      </c>
      <c r="B8" s="297" t="s">
        <v>1556</v>
      </c>
      <c r="C8" s="295"/>
      <c r="D8" s="295"/>
      <c r="E8" s="296">
        <f>SUMIF('Unos prihoda i primitaka'!$D$3:$D$505,$A8,'Unos prihoda i primitaka'!I$3:I$505)</f>
        <v>0</v>
      </c>
      <c r="F8" s="296">
        <f>SUMIF('Unos prihoda i primitaka'!$D$3:$D$505,$A8,'Unos prihoda i primitaka'!J$3:J$505)</f>
        <v>0</v>
      </c>
      <c r="G8" s="296">
        <f>SUMIF('Unos prihoda i primitaka'!$D$3:$D$505,$A8,'Unos prihoda i primitaka'!K$3:K$505)</f>
        <v>0</v>
      </c>
      <c r="H8" s="193" t="str">
        <f>'OPĆI DIO'!$C$1</f>
        <v>2151 SVEUČILIŠTE U RIJECI - TEHNIČKI FAKULTET</v>
      </c>
    </row>
    <row r="9" spans="1:8" s="193" customFormat="1">
      <c r="A9" s="276">
        <v>3</v>
      </c>
      <c r="B9" s="293" t="s">
        <v>1557</v>
      </c>
      <c r="C9" s="192">
        <f>+C10</f>
        <v>255408</v>
      </c>
      <c r="D9" s="192">
        <f>+D10</f>
        <v>247403</v>
      </c>
      <c r="E9" s="192">
        <f>+E10</f>
        <v>321000</v>
      </c>
      <c r="F9" s="192">
        <f>+F10</f>
        <v>360000</v>
      </c>
      <c r="G9" s="192">
        <f>+G10</f>
        <v>380000</v>
      </c>
      <c r="H9" s="193" t="str">
        <f>'OPĆI DIO'!$C$1</f>
        <v>2151 SVEUČILIŠTE U RIJECI - TEHNIČKI FAKULTET</v>
      </c>
    </row>
    <row r="10" spans="1:8">
      <c r="A10" s="273">
        <v>31</v>
      </c>
      <c r="B10" s="298" t="s">
        <v>1558</v>
      </c>
      <c r="C10" s="295">
        <v>255408</v>
      </c>
      <c r="D10" s="295">
        <v>247403</v>
      </c>
      <c r="E10" s="296">
        <f>SUMIF('Unos prihoda i primitaka'!$D$3:$D$505,$A10,'Unos prihoda i primitaka'!I$3:I$505)</f>
        <v>321000</v>
      </c>
      <c r="F10" s="296">
        <f>SUMIF('Unos prihoda i primitaka'!$D$3:$D$505,$A10,'Unos prihoda i primitaka'!J$3:J$505)</f>
        <v>360000</v>
      </c>
      <c r="G10" s="296">
        <f>SUMIF('Unos prihoda i primitaka'!$D$3:$D$505,$A10,'Unos prihoda i primitaka'!K$3:K$505)</f>
        <v>380000</v>
      </c>
      <c r="H10" s="193" t="str">
        <f>'OPĆI DIO'!$C$1</f>
        <v>2151 SVEUČILIŠTE U RIJECI - TEHNIČKI FAKULTET</v>
      </c>
    </row>
    <row r="11" spans="1:8" s="193" customFormat="1">
      <c r="A11" s="276">
        <v>4</v>
      </c>
      <c r="B11" s="293" t="s">
        <v>1559</v>
      </c>
      <c r="C11" s="192">
        <f>+C12+C13</f>
        <v>559706</v>
      </c>
      <c r="D11" s="192">
        <f>+D12+D13</f>
        <v>549814</v>
      </c>
      <c r="E11" s="192">
        <f>+E12+E13</f>
        <v>588000</v>
      </c>
      <c r="F11" s="192">
        <f>+F12+F13</f>
        <v>585000</v>
      </c>
      <c r="G11" s="192">
        <f>+G12+G13</f>
        <v>595000</v>
      </c>
      <c r="H11" s="193" t="str">
        <f>'OPĆI DIO'!$C$1</f>
        <v>2151 SVEUČILIŠTE U RIJECI - TEHNIČKI FAKULTET</v>
      </c>
    </row>
    <row r="12" spans="1:8">
      <c r="A12" s="273">
        <v>41</v>
      </c>
      <c r="B12" s="298" t="s">
        <v>1560</v>
      </c>
      <c r="C12" s="295"/>
      <c r="D12" s="295"/>
      <c r="E12" s="296">
        <f>SUMIF('Unos prihoda i primitaka'!$D$3:$D$505,$A12,'Unos prihoda i primitaka'!I$3:I$505)</f>
        <v>0</v>
      </c>
      <c r="F12" s="296">
        <f>SUMIF('Unos prihoda i primitaka'!$D$3:$D$505,$A12,'Unos prihoda i primitaka'!J$3:J$505)</f>
        <v>0</v>
      </c>
      <c r="G12" s="296">
        <f>SUMIF('Unos prihoda i primitaka'!$D$3:$D$505,$A12,'Unos prihoda i primitaka'!K$3:K$505)</f>
        <v>0</v>
      </c>
      <c r="H12" s="193" t="str">
        <f>'OPĆI DIO'!$C$1</f>
        <v>2151 SVEUČILIŠTE U RIJECI - TEHNIČKI FAKULTET</v>
      </c>
    </row>
    <row r="13" spans="1:8">
      <c r="A13" s="273">
        <v>43</v>
      </c>
      <c r="B13" s="298" t="s">
        <v>1561</v>
      </c>
      <c r="C13" s="295">
        <v>559706</v>
      </c>
      <c r="D13" s="295">
        <v>549814</v>
      </c>
      <c r="E13" s="296">
        <f>SUMIF('Unos prihoda i primitaka'!$C$3:$C$505,$A13,'Unos prihoda i primitaka'!I$3:I$505)-'B.2 RAČUN FINANC IF'!E7</f>
        <v>588000</v>
      </c>
      <c r="F13" s="296">
        <f>SUMIF('Unos prihoda i primitaka'!$C$3:$C$505,$A13,'Unos prihoda i primitaka'!J$3:J$505)-'B.2 RAČUN FINANC IF'!F7</f>
        <v>585000</v>
      </c>
      <c r="G13" s="296">
        <f>SUMIF('Unos prihoda i primitaka'!$C$3:$C$505,$A13,'Unos prihoda i primitaka'!K$3:K$505)-'B.2 RAČUN FINANC IF'!G7</f>
        <v>595000</v>
      </c>
      <c r="H13" s="193" t="str">
        <f>'OPĆI DIO'!$C$1</f>
        <v>2151 SVEUČILIŠTE U RIJECI - TEHNIČKI FAKULTET</v>
      </c>
    </row>
    <row r="14" spans="1:8" s="193" customFormat="1">
      <c r="A14" s="276">
        <v>5</v>
      </c>
      <c r="B14" s="293" t="s">
        <v>1562</v>
      </c>
      <c r="C14" s="192">
        <f>+C15+C23+C29+C30+C35+C37+C42+C46</f>
        <v>1472767</v>
      </c>
      <c r="D14" s="192">
        <f>+D15+D23+D29+D30+D35+D37+D42+D46</f>
        <v>1196313</v>
      </c>
      <c r="E14" s="192">
        <f>+E15+E23+E29+E30+E35+E37+E42+E46</f>
        <v>7668168</v>
      </c>
      <c r="F14" s="192">
        <f>+F15+F23+F29+F30+F35+F37+F42+F46</f>
        <v>986004</v>
      </c>
      <c r="G14" s="192">
        <f>+G15+G23+G29+G30+G35+G37+G42+G46</f>
        <v>598880</v>
      </c>
      <c r="H14" s="193" t="str">
        <f>'OPĆI DIO'!$C$1</f>
        <v>2151 SVEUČILIŠTE U RIJECI - TEHNIČKI FAKULTET</v>
      </c>
    </row>
    <row r="15" spans="1:8" s="193" customFormat="1">
      <c r="A15" s="276">
        <v>50</v>
      </c>
      <c r="B15" s="293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6308215</v>
      </c>
      <c r="F15" s="192">
        <f t="shared" si="0"/>
        <v>309586</v>
      </c>
      <c r="G15" s="192">
        <f t="shared" si="0"/>
        <v>239765</v>
      </c>
    </row>
    <row r="16" spans="1:8" s="193" customFormat="1" ht="30">
      <c r="A16" s="273">
        <v>5011</v>
      </c>
      <c r="B16" s="274" t="s">
        <v>501</v>
      </c>
      <c r="C16" s="192"/>
      <c r="D16" s="192"/>
      <c r="E16" s="296">
        <f>SUMIF('Unos prihoda i primitaka'!$D$3:$D$505,$A16,'Unos prihoda i primitaka'!I$3:I$505)</f>
        <v>342705</v>
      </c>
      <c r="F16" s="296">
        <f>SUMIF('Unos prihoda i primitaka'!$D$3:$D$505,$A16,'Unos prihoda i primitaka'!J$3:J$505)</f>
        <v>299286</v>
      </c>
      <c r="G16" s="296">
        <f>SUMIF('Unos prihoda i primitaka'!$D$3:$D$505,$A16,'Unos prihoda i primitaka'!K$3:K$505)</f>
        <v>229465</v>
      </c>
    </row>
    <row r="17" spans="1:16384" s="193" customFormat="1" ht="30">
      <c r="A17" s="273">
        <v>5012</v>
      </c>
      <c r="B17" s="274" t="s">
        <v>503</v>
      </c>
      <c r="C17" s="192"/>
      <c r="D17" s="192"/>
      <c r="E17" s="296">
        <f>SUMIF('Unos prihoda i primitaka'!$D$3:$D$505,$A17,'Unos prihoda i primitaka'!I$3:I$505)</f>
        <v>0</v>
      </c>
      <c r="F17" s="296">
        <f>SUMIF('Unos prihoda i primitaka'!$D$3:$D$505,$A17,'Unos prihoda i primitaka'!J$3:J$505)</f>
        <v>0</v>
      </c>
      <c r="G17" s="296">
        <f>SUMIF('Unos prihoda i primitaka'!$D$3:$D$505,$A17,'Unos prihoda i primitaka'!K$3:K$505)</f>
        <v>0</v>
      </c>
    </row>
    <row r="18" spans="1:16384" s="193" customFormat="1" ht="30">
      <c r="A18" s="273">
        <v>5041</v>
      </c>
      <c r="B18" s="274" t="s">
        <v>505</v>
      </c>
      <c r="C18" s="192"/>
      <c r="D18" s="192"/>
      <c r="E18" s="296">
        <f>SUMIF('Unos prihoda i primitaka'!$D$3:$D$505,$A18,'Unos prihoda i primitaka'!I$3:I$505)</f>
        <v>0</v>
      </c>
      <c r="F18" s="296">
        <f>SUMIF('Unos prihoda i primitaka'!$D$3:$D$505,$A18,'Unos prihoda i primitaka'!J$3:J$505)</f>
        <v>0</v>
      </c>
      <c r="G18" s="296">
        <f>SUMIF('Unos prihoda i primitaka'!$D$3:$D$505,$A18,'Unos prihoda i primitaka'!K$3:K$505)</f>
        <v>0</v>
      </c>
    </row>
    <row r="19" spans="1:16384" s="193" customFormat="1" ht="30">
      <c r="A19" s="273">
        <v>5043</v>
      </c>
      <c r="B19" s="274" t="s">
        <v>507</v>
      </c>
      <c r="C19" s="192"/>
      <c r="D19" s="192"/>
      <c r="E19" s="296">
        <f>SUMIF('Unos prihoda i primitaka'!$D$3:$D$505,$A19,'Unos prihoda i primitaka'!I$3:I$505)</f>
        <v>10300</v>
      </c>
      <c r="F19" s="296">
        <f>SUMIF('Unos prihoda i primitaka'!$D$3:$D$505,$A19,'Unos prihoda i primitaka'!J$3:J$505)</f>
        <v>10300</v>
      </c>
      <c r="G19" s="296">
        <f>SUMIF('Unos prihoda i primitaka'!$D$3:$D$505,$A19,'Unos prihoda i primitaka'!K$3:K$505)</f>
        <v>10300</v>
      </c>
    </row>
    <row r="20" spans="1:16384" s="193" customFormat="1" ht="30">
      <c r="A20" s="273">
        <v>5052</v>
      </c>
      <c r="B20" s="274" t="s">
        <v>509</v>
      </c>
      <c r="C20" s="192"/>
      <c r="D20" s="192"/>
      <c r="E20" s="296">
        <f>SUMIF('Unos prihoda i primitaka'!$D$3:$D$505,$A20,'Unos prihoda i primitaka'!I$3:I$505)</f>
        <v>0</v>
      </c>
      <c r="F20" s="296">
        <f>SUMIF('Unos prihoda i primitaka'!$D$3:$D$505,$A20,'Unos prihoda i primitaka'!J$3:J$505)</f>
        <v>0</v>
      </c>
      <c r="G20" s="296">
        <f>SUMIF('Unos prihoda i primitaka'!$D$3:$D$505,$A20,'Unos prihoda i primitaka'!K$3:K$505)</f>
        <v>0</v>
      </c>
    </row>
    <row r="21" spans="1:16384" s="193" customFormat="1" ht="30">
      <c r="A21" s="273">
        <v>50810</v>
      </c>
      <c r="B21" s="274" t="s">
        <v>511</v>
      </c>
      <c r="C21" s="192"/>
      <c r="D21" s="192"/>
      <c r="E21" s="296">
        <f>SUMIF('Unos prihoda i primitaka'!$D$3:$D$505,$A21,'Unos prihoda i primitaka'!I$3:I$505)</f>
        <v>0</v>
      </c>
      <c r="F21" s="296">
        <f>SUMIF('Unos prihoda i primitaka'!$D$3:$D$505,$A21,'Unos prihoda i primitaka'!J$3:J$505)</f>
        <v>0</v>
      </c>
      <c r="G21" s="296">
        <f>SUMIF('Unos prihoda i primitaka'!$D$3:$D$505,$A21,'Unos prihoda i primitaka'!K$3:K$505)</f>
        <v>0</v>
      </c>
    </row>
    <row r="22" spans="1:16384" s="193" customFormat="1" ht="30">
      <c r="A22" s="273">
        <v>50815</v>
      </c>
      <c r="B22" s="274" t="s">
        <v>513</v>
      </c>
      <c r="C22" s="192"/>
      <c r="D22" s="192"/>
      <c r="E22" s="296">
        <f>SUMIF('Unos prihoda i primitaka'!$D$3:$D$505,$A22,'Unos prihoda i primitaka'!I$3:I$505)</f>
        <v>5955210</v>
      </c>
      <c r="F22" s="296">
        <f>SUMIF('Unos prihoda i primitaka'!$D$3:$D$505,$A22,'Unos prihoda i primitaka'!J$3:J$505)</f>
        <v>0</v>
      </c>
      <c r="G22" s="296">
        <f>SUMIF('Unos prihoda i primitaka'!$D$3:$D$505,$A22,'Unos prihoda i primitaka'!K$3:K$505)</f>
        <v>0</v>
      </c>
    </row>
    <row r="23" spans="1:16384" s="193" customFormat="1">
      <c r="A23" s="276">
        <v>51</v>
      </c>
      <c r="B23" s="293" t="s">
        <v>1564</v>
      </c>
      <c r="C23" s="192">
        <f>SUM(C24:C28)</f>
        <v>131587</v>
      </c>
      <c r="D23" s="192">
        <f t="shared" ref="D23:BO23" si="1">SUM(D24:D28)</f>
        <v>40483</v>
      </c>
      <c r="E23" s="192">
        <f t="shared" si="1"/>
        <v>225166</v>
      </c>
      <c r="F23" s="192">
        <f t="shared" si="1"/>
        <v>179552</v>
      </c>
      <c r="G23" s="192">
        <f t="shared" si="1"/>
        <v>59536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3">
        <v>51000</v>
      </c>
      <c r="B24" s="298" t="s">
        <v>515</v>
      </c>
      <c r="C24" s="295">
        <v>131587</v>
      </c>
      <c r="D24" s="295">
        <v>40483</v>
      </c>
      <c r="E24" s="296">
        <f>SUMIF('Unos prihoda i primitaka'!$D$3:$D$505,$A24,'Unos prihoda i primitaka'!I$3:I$505)</f>
        <v>225166</v>
      </c>
      <c r="F24" s="296">
        <f>SUMIF('Unos prihoda i primitaka'!$D$3:$D$505,$A24,'Unos prihoda i primitaka'!J$3:J$505)</f>
        <v>179552</v>
      </c>
      <c r="G24" s="296">
        <f>SUMIF('Unos prihoda i primitaka'!$D$3:$D$505,$A24,'Unos prihoda i primitaka'!K$3:K$505)</f>
        <v>59536</v>
      </c>
      <c r="H24" s="193"/>
    </row>
    <row r="25" spans="1:16384" ht="30">
      <c r="A25" s="273">
        <v>51011</v>
      </c>
      <c r="B25" s="298" t="s">
        <v>517</v>
      </c>
      <c r="C25" s="295"/>
      <c r="D25" s="295"/>
      <c r="E25" s="296">
        <f>SUMIF('Unos prihoda i primitaka'!$D$3:$D$505,$A25,'Unos prihoda i primitaka'!I$3:I$505)</f>
        <v>0</v>
      </c>
      <c r="F25" s="296">
        <f>SUMIF('Unos prihoda i primitaka'!$D$3:$D$505,$A25,'Unos prihoda i primitaka'!J$3:J$505)</f>
        <v>0</v>
      </c>
      <c r="G25" s="296">
        <f>SUMIF('Unos prihoda i primitaka'!$D$3:$D$505,$A25,'Unos prihoda i primitaka'!K$3:K$505)</f>
        <v>0</v>
      </c>
      <c r="H25" s="193"/>
    </row>
    <row r="26" spans="1:16384" ht="30">
      <c r="A26" s="273">
        <v>51031</v>
      </c>
      <c r="B26" s="298" t="s">
        <v>519</v>
      </c>
      <c r="C26" s="295"/>
      <c r="D26" s="295"/>
      <c r="E26" s="296">
        <f>SUMIF('Unos prihoda i primitaka'!$D$3:$D$505,$A26,'Unos prihoda i primitaka'!I$3:I$505)</f>
        <v>0</v>
      </c>
      <c r="F26" s="296">
        <f>SUMIF('Unos prihoda i primitaka'!$D$3:$D$505,$A26,'Unos prihoda i primitaka'!J$3:J$505)</f>
        <v>0</v>
      </c>
      <c r="G26" s="296">
        <f>SUMIF('Unos prihoda i primitaka'!$D$3:$D$505,$A26,'Unos prihoda i primitaka'!K$3:K$505)</f>
        <v>0</v>
      </c>
      <c r="H26" s="193"/>
    </row>
    <row r="27" spans="1:16384" ht="45">
      <c r="A27" s="273">
        <v>51043</v>
      </c>
      <c r="B27" s="298" t="s">
        <v>521</v>
      </c>
      <c r="C27" s="295"/>
      <c r="D27" s="295"/>
      <c r="E27" s="296">
        <f>SUMIF('Unos prihoda i primitaka'!$D$3:$D$505,$A27,'Unos prihoda i primitaka'!I$3:I$505)</f>
        <v>0</v>
      </c>
      <c r="F27" s="296">
        <f>SUMIF('Unos prihoda i primitaka'!$D$3:$D$505,$A27,'Unos prihoda i primitaka'!J$3:J$505)</f>
        <v>0</v>
      </c>
      <c r="G27" s="296">
        <f>SUMIF('Unos prihoda i primitaka'!$D$3:$D$505,$A27,'Unos prihoda i primitaka'!K$3:K$505)</f>
        <v>0</v>
      </c>
      <c r="H27" s="193"/>
    </row>
    <row r="28" spans="1:16384" ht="30">
      <c r="A28" s="273">
        <v>51081</v>
      </c>
      <c r="B28" s="298" t="s">
        <v>523</v>
      </c>
      <c r="C28" s="295"/>
      <c r="D28" s="295"/>
      <c r="E28" s="296">
        <f>SUMIF('Unos prihoda i primitaka'!$D$3:$D$505,$A28,'Unos prihoda i primitaka'!I$3:I$505)</f>
        <v>0</v>
      </c>
      <c r="F28" s="296">
        <f>SUMIF('Unos prihoda i primitaka'!$D$3:$D$505,$A28,'Unos prihoda i primitaka'!J$3:J$505)</f>
        <v>0</v>
      </c>
      <c r="G28" s="296">
        <f>SUMIF('Unos prihoda i primitaka'!$D$3:$D$505,$A28,'Unos prihoda i primitaka'!K$3:K$505)</f>
        <v>0</v>
      </c>
      <c r="H28" s="193"/>
    </row>
    <row r="29" spans="1:16384" s="193" customFormat="1">
      <c r="A29" s="276">
        <v>52</v>
      </c>
      <c r="B29" s="299" t="s">
        <v>1565</v>
      </c>
      <c r="C29" s="277">
        <v>1261182</v>
      </c>
      <c r="D29" s="277">
        <v>913885</v>
      </c>
      <c r="E29" s="282">
        <f>SUMIF('Unos prihoda i primitaka'!$D$3:$D$505,$A29,'Unos prihoda i primitaka'!I$3:I$505)</f>
        <v>90304</v>
      </c>
      <c r="F29" s="282">
        <f>SUMIF('Unos prihoda i primitaka'!$D$3:$D$505,$A29,'Unos prihoda i primitaka'!J$3:J$505)</f>
        <v>0</v>
      </c>
      <c r="G29" s="282">
        <f>SUMIF('Unos prihoda i primitaka'!$D$3:$D$505,$A29,'Unos prihoda i primitaka'!K$3:K$505)</f>
        <v>0</v>
      </c>
      <c r="H29" s="193" t="str">
        <f>'OPĆI DIO'!$C$1</f>
        <v>2151 SVEUČILIŠTE U RIJECI - TEHNIČKI FAKULTET</v>
      </c>
    </row>
    <row r="30" spans="1:16384">
      <c r="A30" s="276">
        <v>53</v>
      </c>
      <c r="B30" s="299" t="s">
        <v>1566</v>
      </c>
      <c r="C30" s="277">
        <f>SUM(C31:C33)</f>
        <v>0</v>
      </c>
      <c r="D30" s="277">
        <f t="shared" ref="D30:G30" si="257">SUM(D31:D33)</f>
        <v>0</v>
      </c>
      <c r="E30" s="277">
        <f t="shared" si="257"/>
        <v>0</v>
      </c>
      <c r="F30" s="277">
        <f t="shared" si="257"/>
        <v>0</v>
      </c>
      <c r="G30" s="277">
        <f t="shared" si="257"/>
        <v>0</v>
      </c>
      <c r="H30" s="193"/>
    </row>
    <row r="31" spans="1:16384">
      <c r="A31" s="273">
        <v>531</v>
      </c>
      <c r="B31" s="298" t="s">
        <v>1567</v>
      </c>
      <c r="C31" s="295"/>
      <c r="D31" s="295"/>
      <c r="E31" s="296">
        <f>SUMIF('Unos prihoda i primitaka'!$C$3:$C$505,$A31,'Unos prihoda i primitaka'!I$3:I$505)</f>
        <v>0</v>
      </c>
      <c r="F31" s="296">
        <f>SUMIF('Unos prihoda i primitaka'!$C$3:$C$505,$A31,'Unos prihoda i primitaka'!J$3:J$505)</f>
        <v>0</v>
      </c>
      <c r="G31" s="296">
        <f>SUMIF('Unos prihoda i primitaka'!$C$3:$C$505,$A31,'Unos prihoda i primitaka'!K$3:K$505)</f>
        <v>0</v>
      </c>
      <c r="H31" s="193" t="str">
        <f>'OPĆI DIO'!$C$1</f>
        <v>2151 SVEUČILIŠTE U RIJECI - TEHNIČKI FAKULTET</v>
      </c>
    </row>
    <row r="32" spans="1:16384" ht="45">
      <c r="A32" s="273">
        <v>532</v>
      </c>
      <c r="B32" s="298" t="s">
        <v>1568</v>
      </c>
      <c r="C32" s="295"/>
      <c r="D32" s="295"/>
      <c r="E32" s="296">
        <f>SUMIF('Unos prihoda i primitaka'!$D$3:$D$505,$A32,'Unos prihoda i primitaka'!I$3:I$505)</f>
        <v>0</v>
      </c>
      <c r="F32" s="296">
        <f>SUMIF('Unos prihoda i primitaka'!$D$3:$D$505,$A32,'Unos prihoda i primitaka'!J$3:J$505)</f>
        <v>0</v>
      </c>
      <c r="G32" s="296">
        <f>SUMIF('Unos prihoda i primitaka'!$D$3:$D$505,$A32,'Unos prihoda i primitaka'!K$3:K$505)</f>
        <v>0</v>
      </c>
      <c r="H32" s="193"/>
    </row>
    <row r="33" spans="1:8">
      <c r="A33" s="273">
        <v>533</v>
      </c>
      <c r="B33" s="298" t="s">
        <v>1569</v>
      </c>
      <c r="C33" s="295"/>
      <c r="D33" s="295"/>
      <c r="E33" s="296">
        <f>SUMIF('Unos prihoda i primitaka'!$D$3:$D$505,$A33,'Unos prihoda i primitaka'!I$3:I$505)</f>
        <v>0</v>
      </c>
      <c r="F33" s="296">
        <f>SUMIF('Unos prihoda i primitaka'!$D$3:$D$505,$A33,'Unos prihoda i primitaka'!J$3:J$505)</f>
        <v>0</v>
      </c>
      <c r="G33" s="296">
        <f>SUMIF('Unos prihoda i primitaka'!$D$3:$D$505,$A33,'Unos prihoda i primitaka'!K$3:K$505)</f>
        <v>0</v>
      </c>
      <c r="H33" s="193"/>
    </row>
    <row r="34" spans="1:8" s="193" customFormat="1" ht="30">
      <c r="A34" s="276">
        <v>54</v>
      </c>
      <c r="B34" s="299" t="s">
        <v>1570</v>
      </c>
      <c r="C34" s="277"/>
      <c r="D34" s="277"/>
      <c r="E34" s="282">
        <f>SUMIF('Unos prihoda i primitaka'!$D$3:$D$505,$A34,'Unos prihoda i primitaka'!I$3:I$505)</f>
        <v>0</v>
      </c>
      <c r="F34" s="282">
        <f>SUMIF('Unos prihoda i primitaka'!$D$3:$D$505,$A34,'Unos prihoda i primitaka'!J$3:J$505)</f>
        <v>0</v>
      </c>
      <c r="G34" s="282">
        <f>SUMIF('Unos prihoda i primitaka'!$D$3:$D$505,$A34,'Unos prihoda i primitaka'!K$3:K$505)</f>
        <v>0</v>
      </c>
    </row>
    <row r="35" spans="1:8">
      <c r="A35" s="273">
        <v>561</v>
      </c>
      <c r="B35" s="298" t="s">
        <v>1571</v>
      </c>
      <c r="C35" s="295"/>
      <c r="D35" s="295"/>
      <c r="E35" s="296">
        <f>SUMIF('Unos prihoda i primitaka'!$D$3:$D$505,$A35,'Unos prihoda i primitaka'!I$3:I$505)</f>
        <v>23000</v>
      </c>
      <c r="F35" s="296">
        <f>SUMIF('Unos prihoda i primitaka'!$D$3:$D$505,$A35,'Unos prihoda i primitaka'!J$3:J$505)</f>
        <v>4074</v>
      </c>
      <c r="G35" s="296">
        <f>SUMIF('Unos prihoda i primitaka'!$D$3:$D$505,$A35,'Unos prihoda i primitaka'!K$3:K$505)</f>
        <v>0</v>
      </c>
      <c r="H35" s="193" t="str">
        <f>'OPĆI DIO'!$C$1</f>
        <v>2151 SVEUČILIŠTE U RIJECI - TEHNIČKI FAKULTET</v>
      </c>
    </row>
    <row r="36" spans="1:8">
      <c r="A36" s="273">
        <v>562</v>
      </c>
      <c r="B36" s="298" t="s">
        <v>1572</v>
      </c>
      <c r="C36" s="295"/>
      <c r="D36" s="295"/>
      <c r="E36" s="296">
        <f>SUMIF('Unos prihoda i primitaka'!$D$3:$D$505,$A36,'Unos prihoda i primitaka'!I$3:I$505)</f>
        <v>0</v>
      </c>
      <c r="F36" s="296">
        <f>SUMIF('Unos prihoda i primitaka'!$D$3:$D$505,$A36,'Unos prihoda i primitaka'!J$3:J$505)</f>
        <v>0</v>
      </c>
      <c r="G36" s="296">
        <f>SUMIF('Unos prihoda i primitaka'!$D$3:$D$505,$A36,'Unos prihoda i primitaka'!K$3:K$505)</f>
        <v>0</v>
      </c>
      <c r="H36" s="193"/>
    </row>
    <row r="37" spans="1:8" ht="18" customHeight="1">
      <c r="A37" s="273">
        <v>563</v>
      </c>
      <c r="B37" s="298" t="s">
        <v>1573</v>
      </c>
      <c r="C37" s="295"/>
      <c r="D37" s="295"/>
      <c r="E37" s="296">
        <f>SUMIF('Unos prihoda i primitaka'!$D$3:$D$505,$A37,'Unos prihoda i primitaka'!I$3:I$505)</f>
        <v>220275</v>
      </c>
      <c r="F37" s="296">
        <f>SUMIF('Unos prihoda i primitaka'!$D$3:$D$505,$A37,'Unos prihoda i primitaka'!J$3:J$505)</f>
        <v>111016</v>
      </c>
      <c r="G37" s="296">
        <f>SUMIF('Unos prihoda i primitaka'!$D$3:$D$505,$A37,'Unos prihoda i primitaka'!K$3:K$505)</f>
        <v>0</v>
      </c>
      <c r="H37" s="193" t="str">
        <f>'OPĆI DIO'!$C$1</f>
        <v>2151 SVEUČILIŠTE U RIJECI - TEHNIČKI FAKULTET</v>
      </c>
    </row>
    <row r="38" spans="1:8" ht="33" customHeight="1">
      <c r="A38" s="273">
        <v>564</v>
      </c>
      <c r="B38" s="298" t="s">
        <v>1574</v>
      </c>
      <c r="C38" s="295"/>
      <c r="D38" s="295"/>
      <c r="E38" s="296">
        <f>SUMIF('Unos prihoda i primitaka'!$D$3:$D$505,$A38,'Unos prihoda i primitaka'!I$3:I$505)</f>
        <v>0</v>
      </c>
      <c r="F38" s="296">
        <f>SUMIF('Unos prihoda i primitaka'!$D$3:$D$505,$A38,'Unos prihoda i primitaka'!J$3:J$505)</f>
        <v>0</v>
      </c>
      <c r="G38" s="296">
        <f>SUMIF('Unos prihoda i primitaka'!$D$3:$D$505,$A38,'Unos prihoda i primitaka'!K$3:K$505)</f>
        <v>0</v>
      </c>
      <c r="H38" s="193"/>
    </row>
    <row r="39" spans="1:8" ht="30">
      <c r="A39" s="273">
        <v>565</v>
      </c>
      <c r="B39" s="298" t="s">
        <v>1575</v>
      </c>
      <c r="C39" s="295"/>
      <c r="D39" s="295"/>
      <c r="E39" s="296">
        <f>SUMIF('Unos prihoda i primitaka'!$D$3:$D$505,$A39,'Unos prihoda i primitaka'!I$3:I$505)</f>
        <v>0</v>
      </c>
      <c r="F39" s="296">
        <f>SUMIF('Unos prihoda i primitaka'!$D$3:$D$505,$A39,'Unos prihoda i primitaka'!J$3:J$505)</f>
        <v>0</v>
      </c>
      <c r="G39" s="296">
        <f>SUMIF('Unos prihoda i primitaka'!$D$3:$D$505,$A39,'Unos prihoda i primitaka'!K$3:K$505)</f>
        <v>0</v>
      </c>
      <c r="H39" s="193"/>
    </row>
    <row r="40" spans="1:8" ht="18" customHeight="1">
      <c r="A40" s="273">
        <v>566</v>
      </c>
      <c r="B40" s="298" t="s">
        <v>1576</v>
      </c>
      <c r="C40" s="295"/>
      <c r="D40" s="295"/>
      <c r="E40" s="296">
        <f>SUMIF('Unos prihoda i primitaka'!$D$3:$D$505,$A40,'Unos prihoda i primitaka'!I$3:I$505)</f>
        <v>0</v>
      </c>
      <c r="F40" s="296">
        <f>SUMIF('Unos prihoda i primitaka'!$D$3:$D$505,$A40,'Unos prihoda i primitaka'!J$3:J$505)</f>
        <v>0</v>
      </c>
      <c r="G40" s="296">
        <f>SUMIF('Unos prihoda i primitaka'!$D$3:$D$505,$A40,'Unos prihoda i primitaka'!K$3:K$505)</f>
        <v>0</v>
      </c>
      <c r="H40" s="193"/>
    </row>
    <row r="41" spans="1:8" ht="18" customHeight="1">
      <c r="A41" s="273">
        <v>567</v>
      </c>
      <c r="B41" s="298" t="s">
        <v>1577</v>
      </c>
      <c r="C41" s="295"/>
      <c r="D41" s="295"/>
      <c r="E41" s="296">
        <f>SUMIF('Unos prihoda i primitaka'!$D$3:$D$505,$A41,'Unos prihoda i primitaka'!I$3:I$505)</f>
        <v>0</v>
      </c>
      <c r="F41" s="296">
        <f>SUMIF('Unos prihoda i primitaka'!$D$3:$D$505,$A41,'Unos prihoda i primitaka'!J$3:J$505)</f>
        <v>0</v>
      </c>
      <c r="G41" s="296">
        <f>SUMIF('Unos prihoda i primitaka'!$D$3:$D$505,$A41,'Unos prihoda i primitaka'!K$3:K$505)</f>
        <v>0</v>
      </c>
      <c r="H41" s="193"/>
    </row>
    <row r="42" spans="1:8">
      <c r="A42" s="273">
        <v>575</v>
      </c>
      <c r="B42" s="298" t="s">
        <v>1578</v>
      </c>
      <c r="C42" s="295"/>
      <c r="D42" s="295"/>
      <c r="E42" s="296">
        <f>SUMIF('Unos prihoda i primitaka'!$D$3:$D$505,$A42,'Unos prihoda i primitaka'!I$3:I$505)</f>
        <v>0</v>
      </c>
      <c r="F42" s="296">
        <f>SUMIF('Unos prihoda i primitaka'!$D$3:$D$505,$A42,'Unos prihoda i primitaka'!J$3:J$505)</f>
        <v>0</v>
      </c>
      <c r="G42" s="296">
        <f>SUMIF('Unos prihoda i primitaka'!$D$3:$D$505,$A42,'Unos prihoda i primitaka'!K$3:K$505)</f>
        <v>0</v>
      </c>
      <c r="H42" s="193" t="str">
        <f>'OPĆI DIO'!$C$1</f>
        <v>2151 SVEUČILIŠTE U RIJECI - TEHNIČKI FAKULTET</v>
      </c>
    </row>
    <row r="43" spans="1:8">
      <c r="A43" s="273">
        <v>577</v>
      </c>
      <c r="B43" s="298" t="s">
        <v>1579</v>
      </c>
      <c r="C43" s="295"/>
      <c r="D43" s="295"/>
      <c r="E43" s="296">
        <f>SUMIF('Unos prihoda i primitaka'!$D$3:$D$505,$A43,'Unos prihoda i primitaka'!I$3:I$505)</f>
        <v>0</v>
      </c>
      <c r="F43" s="296">
        <f>SUMIF('Unos prihoda i primitaka'!$D$3:$D$505,$A43,'Unos prihoda i primitaka'!J$3:J$505)</f>
        <v>0</v>
      </c>
      <c r="G43" s="296">
        <f>SUMIF('Unos prihoda i primitaka'!$D$3:$D$505,$A43,'Unos prihoda i primitaka'!K$3:K$505)</f>
        <v>0</v>
      </c>
      <c r="H43" s="193"/>
    </row>
    <row r="44" spans="1:8">
      <c r="A44" s="273">
        <v>578</v>
      </c>
      <c r="B44" s="298" t="s">
        <v>1580</v>
      </c>
      <c r="C44" s="295"/>
      <c r="D44" s="295"/>
      <c r="E44" s="296">
        <f>SUMIF('Unos prihoda i primitaka'!$D$3:$D$505,$A44,'Unos prihoda i primitaka'!I$3:I$505)</f>
        <v>0</v>
      </c>
      <c r="F44" s="296">
        <f>SUMIF('Unos prihoda i primitaka'!$D$3:$D$505,$A44,'Unos prihoda i primitaka'!J$3:J$505)</f>
        <v>0</v>
      </c>
      <c r="G44" s="296">
        <f>SUMIF('Unos prihoda i primitaka'!$D$3:$D$505,$A44,'Unos prihoda i primitaka'!K$3:K$505)</f>
        <v>0</v>
      </c>
      <c r="H44" s="193"/>
    </row>
    <row r="45" spans="1:8" ht="30">
      <c r="A45" s="273">
        <v>579</v>
      </c>
      <c r="B45" s="298" t="s">
        <v>1581</v>
      </c>
      <c r="C45" s="295"/>
      <c r="D45" s="295"/>
      <c r="E45" s="296">
        <f>SUMIF('Unos prihoda i primitaka'!$D$3:$D$505,$A45,'Unos prihoda i primitaka'!I$3:I$505)</f>
        <v>0</v>
      </c>
      <c r="F45" s="296">
        <f>SUMIF('Unos prihoda i primitaka'!$D$3:$D$505,$A45,'Unos prihoda i primitaka'!J$3:J$505)</f>
        <v>0</v>
      </c>
      <c r="G45" s="296">
        <f>SUMIF('Unos prihoda i primitaka'!$D$3:$D$505,$A45,'Unos prihoda i primitaka'!K$3:K$505)</f>
        <v>0</v>
      </c>
      <c r="H45" s="193"/>
    </row>
    <row r="46" spans="1:8">
      <c r="A46" s="273">
        <v>581</v>
      </c>
      <c r="B46" s="298" t="s">
        <v>1582</v>
      </c>
      <c r="C46" s="295">
        <v>79998</v>
      </c>
      <c r="D46" s="295">
        <v>241945</v>
      </c>
      <c r="E46" s="296">
        <f>SUMIF('Unos prihoda i primitaka'!$D$3:$D$505,$A46,'Unos prihoda i primitaka'!I$3:I$505)</f>
        <v>801208</v>
      </c>
      <c r="F46" s="296">
        <f>SUMIF('Unos prihoda i primitaka'!$D$3:$D$505,$A46,'Unos prihoda i primitaka'!J$3:J$505)</f>
        <v>381776</v>
      </c>
      <c r="G46" s="296">
        <f>SUMIF('Unos prihoda i primitaka'!$D$3:$D$505,$A46,'Unos prihoda i primitaka'!K$3:K$505)</f>
        <v>299579</v>
      </c>
      <c r="H46" s="193" t="str">
        <f>'OPĆI DIO'!$C$1</f>
        <v>2151 SVEUČILIŠTE U RIJECI - TEHNIČKI FAKULTET</v>
      </c>
    </row>
    <row r="47" spans="1:8" s="193" customFormat="1">
      <c r="A47" s="276">
        <v>6</v>
      </c>
      <c r="B47" s="293" t="s">
        <v>1583</v>
      </c>
      <c r="C47" s="192">
        <f>SUM(C48:C48)</f>
        <v>38348</v>
      </c>
      <c r="D47" s="192">
        <f>SUM(D48:D48)</f>
        <v>221150</v>
      </c>
      <c r="E47" s="192">
        <f>SUM(E48:E48)</f>
        <v>21000</v>
      </c>
      <c r="F47" s="192">
        <f>SUM(F48:F48)</f>
        <v>21000</v>
      </c>
      <c r="G47" s="192">
        <f>SUM(G48:G48)</f>
        <v>21000</v>
      </c>
      <c r="H47" s="193" t="str">
        <f>'OPĆI DIO'!$C$1</f>
        <v>2151 SVEUČILIŠTE U RIJECI - TEHNIČKI FAKULTET</v>
      </c>
    </row>
    <row r="48" spans="1:8">
      <c r="A48" s="273">
        <v>61</v>
      </c>
      <c r="B48" s="298" t="s">
        <v>1584</v>
      </c>
      <c r="C48" s="295">
        <v>38348</v>
      </c>
      <c r="D48" s="295">
        <v>221150</v>
      </c>
      <c r="E48" s="296">
        <f>SUMIF('Unos prihoda i primitaka'!$D$3:$D$505,$A48,'Unos prihoda i primitaka'!I$3:I$505)</f>
        <v>21000</v>
      </c>
      <c r="F48" s="296">
        <f>SUMIF('Unos prihoda i primitaka'!$D$3:$D$505,$A48,'Unos prihoda i primitaka'!J$3:J$505)</f>
        <v>21000</v>
      </c>
      <c r="G48" s="296">
        <f>SUMIF('Unos prihoda i primitaka'!$D$3:$D$505,$A48,'Unos prihoda i primitaka'!K$3:K$505)</f>
        <v>21000</v>
      </c>
      <c r="H48" s="193" t="str">
        <f>'OPĆI DIO'!$C$1</f>
        <v>2151 SVEUČILIŠTE U RIJECI - TEHNIČKI FAKULTET</v>
      </c>
    </row>
    <row r="49" spans="1:8" s="193" customFormat="1" ht="33.75" customHeight="1">
      <c r="A49" s="276">
        <v>7</v>
      </c>
      <c r="B49" s="293" t="s">
        <v>1585</v>
      </c>
      <c r="C49" s="192">
        <f>+C50</f>
        <v>90000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2151 SVEUČILIŠTE U RIJECI - TEHNIČKI FAKULTET</v>
      </c>
    </row>
    <row r="50" spans="1:8" ht="30">
      <c r="A50" s="273">
        <v>71</v>
      </c>
      <c r="B50" s="298" t="s">
        <v>1586</v>
      </c>
      <c r="C50" s="295">
        <v>90000</v>
      </c>
      <c r="D50" s="295"/>
      <c r="E50" s="296">
        <f>SUMIF('Unos prihoda i primitaka'!$D$3:$D$505,$A50,'Unos prihoda i primitaka'!I$3:I$505)</f>
        <v>0</v>
      </c>
      <c r="F50" s="296">
        <f>SUMIF('Unos prihoda i primitaka'!$D$3:$D$505,$A50,'Unos prihoda i primitaka'!J$3:J$505)</f>
        <v>0</v>
      </c>
      <c r="G50" s="296">
        <f>SUMIF('Unos prihoda i primitaka'!$D$3:$D$505,$A50,'Unos prihoda i primitaka'!K$3:K$505)</f>
        <v>0</v>
      </c>
      <c r="H50" s="193" t="str">
        <f>'OPĆI DIO'!$C$1</f>
        <v>2151 SVEUČILIŠTE U RIJECI - TEHNIČKI FAKULTET</v>
      </c>
    </row>
    <row r="51" spans="1:8" s="193" customFormat="1">
      <c r="A51" s="276">
        <v>8</v>
      </c>
      <c r="B51" s="293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3">
        <v>815</v>
      </c>
      <c r="B52" s="298" t="s">
        <v>1588</v>
      </c>
      <c r="C52" s="295"/>
      <c r="D52" s="295"/>
      <c r="E52" s="296">
        <f>SUMIF('Unos prihoda i primitaka'!$D$3:$D$505,$A52,'Unos prihoda i primitaka'!I$3:I$505)</f>
        <v>0</v>
      </c>
      <c r="F52" s="296">
        <f>SUMIF('Unos prihoda i primitaka'!$D$3:$D$505,$A52,'Unos prihoda i primitaka'!J$3:J$505)</f>
        <v>0</v>
      </c>
      <c r="G52" s="296">
        <f>SUMIF('Unos prihoda i primitaka'!$D$3:$D$505,$A52,'Unos prihoda i primitaka'!K$3:K$505)</f>
        <v>0</v>
      </c>
      <c r="H52" s="193"/>
    </row>
    <row r="53" spans="1:8">
      <c r="A53" s="273"/>
      <c r="B53" s="298"/>
      <c r="C53" s="295"/>
      <c r="D53" s="295"/>
      <c r="E53" s="296"/>
      <c r="F53" s="296"/>
      <c r="G53" s="296"/>
      <c r="H53" s="193"/>
    </row>
    <row r="54" spans="1:8" ht="24" customHeight="1">
      <c r="A54" s="273">
        <v>0</v>
      </c>
      <c r="B54" s="291" t="s">
        <v>1538</v>
      </c>
      <c r="C54" s="292">
        <f>+C55+C58+C60+C63+C98+C101</f>
        <v>10030904</v>
      </c>
      <c r="D54" s="292">
        <f>+D55+D58+D60+D63+D98+D101</f>
        <v>11725599</v>
      </c>
      <c r="E54" s="292">
        <f>+E55+E58+E60+E63+E98+E101+E103</f>
        <v>18531080</v>
      </c>
      <c r="F54" s="292">
        <f>+F55+F58+F60+F63+F98+F101+F103</f>
        <v>11831306</v>
      </c>
      <c r="G54" s="292">
        <f>+G55+G58+G60+G63+G98+G101+G103</f>
        <v>11587697</v>
      </c>
      <c r="H54" s="193" t="str">
        <f>'OPĆI DIO'!$C$1</f>
        <v>2151 SVEUČILIŠTE U RIJECI - TEHNIČKI FAKULTET</v>
      </c>
    </row>
    <row r="55" spans="1:8" s="193" customFormat="1">
      <c r="A55" s="276">
        <v>1</v>
      </c>
      <c r="B55" s="293" t="s">
        <v>1554</v>
      </c>
      <c r="C55" s="192">
        <f>+C56+C57</f>
        <v>7408336</v>
      </c>
      <c r="D55" s="192">
        <f>+D56+D57</f>
        <v>8686218</v>
      </c>
      <c r="E55" s="192">
        <f>+E56+E57</f>
        <v>9362857</v>
      </c>
      <c r="F55" s="192">
        <f>+F56+F57</f>
        <v>9668770</v>
      </c>
      <c r="G55" s="192">
        <f>+G56+G57</f>
        <v>9893417</v>
      </c>
      <c r="H55" s="193" t="str">
        <f>'OPĆI DIO'!$C$1</f>
        <v>2151 SVEUČILIŠTE U RIJECI - TEHNIČKI FAKULTET</v>
      </c>
    </row>
    <row r="56" spans="1:8">
      <c r="A56" s="273">
        <v>11</v>
      </c>
      <c r="B56" s="294" t="s">
        <v>1555</v>
      </c>
      <c r="C56" s="295">
        <v>7408336</v>
      </c>
      <c r="D56" s="295">
        <v>8686218</v>
      </c>
      <c r="E56" s="300">
        <f>SUMIF('Unos rashoda i izdataka'!$D$3:$D$501,$A56,'Unos rashoda i izdataka'!K$3:K$501)+SUMIF('Unos rashoda P4'!$B$3:$B$501,$A56,'Unos rashoda P4'!I$3:I$501)</f>
        <v>9362857</v>
      </c>
      <c r="F56" s="300">
        <f>SUMIF('Unos rashoda i izdataka'!$D$3:$D$501,$A56,'Unos rashoda i izdataka'!L$3:L$501)+SUMIF('Unos rashoda P4'!$B$3:$B$501,$A56,'Unos rashoda P4'!J$3:J$501)</f>
        <v>9668770</v>
      </c>
      <c r="G56" s="300">
        <f>SUMIF('Unos rashoda i izdataka'!$D$3:$D$501,$A56,'Unos rashoda i izdataka'!M$3:M$501)+SUMIF('Unos rashoda P4'!$B$3:$B$501,$A56,'Unos rashoda P4'!K$3:K$501)</f>
        <v>9893417</v>
      </c>
      <c r="H56" s="193" t="str">
        <f>'OPĆI DIO'!$C$1</f>
        <v>2151 SVEUČILIŠTE U RIJECI - TEHNIČKI FAKULTET</v>
      </c>
    </row>
    <row r="57" spans="1:8">
      <c r="A57" s="273">
        <v>12</v>
      </c>
      <c r="B57" s="297" t="s">
        <v>1556</v>
      </c>
      <c r="C57" s="295"/>
      <c r="D57" s="295"/>
      <c r="E57" s="300">
        <f>SUMIF('Unos rashoda i izdataka'!$D$3:$D$501,$A57,'Unos rashoda i izdataka'!K$3:K$501)+SUMIF('Unos rashoda P4'!$B$3:$B$501,$A57,'Unos rashoda P4'!I$3:I$501)</f>
        <v>0</v>
      </c>
      <c r="F57" s="300">
        <f>SUMIF('Unos rashoda i izdataka'!$D$3:$D$501,$A57,'Unos rashoda i izdataka'!L$3:L$501)+SUMIF('Unos rashoda P4'!$B$3:$B$501,$A57,'Unos rashoda P4'!J$3:J$501)</f>
        <v>0</v>
      </c>
      <c r="G57" s="300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2151 SVEUČILIŠTE U RIJECI - TEHNIČKI FAKULTET</v>
      </c>
    </row>
    <row r="58" spans="1:8" s="193" customFormat="1">
      <c r="A58" s="276">
        <v>3</v>
      </c>
      <c r="B58" s="293" t="s">
        <v>1557</v>
      </c>
      <c r="C58" s="192">
        <f>+C59</f>
        <v>256755</v>
      </c>
      <c r="D58" s="192">
        <f>+D59</f>
        <v>295903</v>
      </c>
      <c r="E58" s="192">
        <f>+E59</f>
        <v>321000</v>
      </c>
      <c r="F58" s="192">
        <f>+F59</f>
        <v>430000</v>
      </c>
      <c r="G58" s="192">
        <f>+G59</f>
        <v>430000</v>
      </c>
      <c r="H58" s="193" t="str">
        <f>'OPĆI DIO'!$C$1</f>
        <v>2151 SVEUČILIŠTE U RIJECI - TEHNIČKI FAKULTET</v>
      </c>
    </row>
    <row r="59" spans="1:8">
      <c r="A59" s="273">
        <v>31</v>
      </c>
      <c r="B59" s="298" t="s">
        <v>1558</v>
      </c>
      <c r="C59" s="295">
        <v>256755</v>
      </c>
      <c r="D59" s="295">
        <v>295903</v>
      </c>
      <c r="E59" s="300">
        <f>SUMIF('Unos rashoda i izdataka'!$D$3:$D$501,$A59,'Unos rashoda i izdataka'!K$3:K$501)+SUMIF('Unos rashoda P4'!$B$3:$B$501,$A59,'Unos rashoda P4'!I$3:I$501)</f>
        <v>321000</v>
      </c>
      <c r="F59" s="300">
        <f>SUMIF('Unos rashoda i izdataka'!$D$3:$D$501,$A59,'Unos rashoda i izdataka'!L$3:L$501)+SUMIF('Unos rashoda P4'!$B$3:$B$501,$A59,'Unos rashoda P4'!J$3:J$501)</f>
        <v>430000</v>
      </c>
      <c r="G59" s="300">
        <f>SUMIF('Unos rashoda i izdataka'!$D$3:$D$501,$A59,'Unos rashoda i izdataka'!M$3:M$501)+SUMIF('Unos rashoda P4'!$B$3:$B$501,$A59,'Unos rashoda P4'!K$3:K$501)</f>
        <v>430000</v>
      </c>
      <c r="H59" s="193" t="str">
        <f>'OPĆI DIO'!$C$1</f>
        <v>2151 SVEUČILIŠTE U RIJECI - TEHNIČKI FAKULTET</v>
      </c>
    </row>
    <row r="60" spans="1:8" s="193" customFormat="1">
      <c r="A60" s="276">
        <v>4</v>
      </c>
      <c r="B60" s="293" t="s">
        <v>1559</v>
      </c>
      <c r="C60" s="192">
        <f>+C61+C62</f>
        <v>1085268</v>
      </c>
      <c r="D60" s="192">
        <f>+D61+D62</f>
        <v>969464</v>
      </c>
      <c r="E60" s="192">
        <f>+E61+E62</f>
        <v>975500</v>
      </c>
      <c r="F60" s="192">
        <f>+F61+F62</f>
        <v>710000</v>
      </c>
      <c r="G60" s="192">
        <f>+G61+G62</f>
        <v>595000</v>
      </c>
      <c r="H60" s="193" t="str">
        <f>'OPĆI DIO'!$C$1</f>
        <v>2151 SVEUČILIŠTE U RIJECI - TEHNIČKI FAKULTET</v>
      </c>
    </row>
    <row r="61" spans="1:8">
      <c r="A61" s="273">
        <v>41</v>
      </c>
      <c r="B61" s="298" t="s">
        <v>1560</v>
      </c>
      <c r="C61" s="295"/>
      <c r="D61" s="295"/>
      <c r="E61" s="300">
        <f>SUMIF('Unos rashoda i izdataka'!$D$3:$D$501,$A61,'Unos rashoda i izdataka'!K$3:K$501)+SUMIF('Unos rashoda P4'!$B$3:$B$501,$A61,'Unos rashoda P4'!I$3:I$501)</f>
        <v>0</v>
      </c>
      <c r="F61" s="300">
        <f>SUMIF('Unos rashoda i izdataka'!$D$3:$D$501,$A61,'Unos rashoda i izdataka'!L$3:L$501)+SUMIF('Unos rashoda P4'!$B$3:$B$501,$A61,'Unos rashoda P4'!J$3:J$501)</f>
        <v>0</v>
      </c>
      <c r="G61" s="300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2151 SVEUČILIŠTE U RIJECI - TEHNIČKI FAKULTET</v>
      </c>
    </row>
    <row r="62" spans="1:8">
      <c r="A62" s="273">
        <v>43</v>
      </c>
      <c r="B62" s="298" t="s">
        <v>1561</v>
      </c>
      <c r="C62" s="295">
        <v>1085268</v>
      </c>
      <c r="D62" s="295">
        <v>969464</v>
      </c>
      <c r="E62" s="300">
        <f>SUMIF('Unos rashoda i izdataka'!$D$3:$D$501,$A62,'Unos rashoda i izdataka'!K$3:K$501)+SUMIF('Unos rashoda P4'!$B$3:$B$501,$A62,'Unos rashoda P4'!I$3:I$501)</f>
        <v>975500</v>
      </c>
      <c r="F62" s="300">
        <f>SUMIF('Unos rashoda i izdataka'!$D$3:$D$501,$A62,'Unos rashoda i izdataka'!L$3:L$501)+SUMIF('Unos rashoda P4'!$B$3:$B$501,$A62,'Unos rashoda P4'!J$3:J$501)</f>
        <v>710000</v>
      </c>
      <c r="G62" s="300">
        <f>SUMIF('Unos rashoda i izdataka'!$D$3:$D$501,$A62,'Unos rashoda i izdataka'!M$3:M$501)+SUMIF('Unos rashoda P4'!$B$3:$B$501,$A62,'Unos rashoda P4'!K$3:K$501)</f>
        <v>595000</v>
      </c>
      <c r="H62" s="193" t="str">
        <f>'OPĆI DIO'!$C$1</f>
        <v>2151 SVEUČILIŠTE U RIJECI - TEHNIČKI FAKULTET</v>
      </c>
    </row>
    <row r="63" spans="1:8" s="193" customFormat="1">
      <c r="A63" s="276">
        <v>5</v>
      </c>
      <c r="B63" s="293" t="s">
        <v>1562</v>
      </c>
      <c r="C63" s="192">
        <f>+C64+C72+C78+C79+C84+C85+C86+C88+C93+C97</f>
        <v>1191255</v>
      </c>
      <c r="D63" s="192">
        <f>+D64+D72+D78+D79+D84+D85+D86+D88+D93+D97</f>
        <v>1584172</v>
      </c>
      <c r="E63" s="192">
        <f>+E64+E72+E78+E79+E84+E85+E86+E88+E93+E97</f>
        <v>7850723</v>
      </c>
      <c r="F63" s="192">
        <f>+F64+F72+F78+F79+F84+F85+F86+F88+F93+F97</f>
        <v>1001536</v>
      </c>
      <c r="G63" s="192">
        <f>+G64+G72+G78+G79+G84+G85+G86+G88+G93+G97</f>
        <v>648280</v>
      </c>
      <c r="H63" s="193" t="str">
        <f>'OPĆI DIO'!$C$1</f>
        <v>2151 SVEUČILIŠTE U RIJECI - TEHNIČKI FAKULTET</v>
      </c>
    </row>
    <row r="64" spans="1:8" s="193" customFormat="1">
      <c r="A64" s="276">
        <v>50</v>
      </c>
      <c r="B64" s="293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6308215</v>
      </c>
      <c r="F64" s="192">
        <f t="shared" si="258"/>
        <v>309586</v>
      </c>
      <c r="G64" s="192">
        <f t="shared" si="258"/>
        <v>239765</v>
      </c>
    </row>
    <row r="65" spans="1:16384" s="193" customFormat="1" ht="30">
      <c r="A65" s="273">
        <v>5011</v>
      </c>
      <c r="B65" s="274" t="s">
        <v>501</v>
      </c>
      <c r="C65" s="192"/>
      <c r="D65" s="192"/>
      <c r="E65" s="300">
        <f>SUMIF('Unos rashoda i izdataka'!$D$3:$D$501,$A65,'Unos rashoda i izdataka'!K$3:K$501)+SUMIF('Unos rashoda P4'!$B$3:$B$501,$A65,'Unos rashoda P4'!I$3:I$501)</f>
        <v>342705</v>
      </c>
      <c r="F65" s="300">
        <f>SUMIF('Unos rashoda i izdataka'!$D$3:$D$501,$A65,'Unos rashoda i izdataka'!L$3:L$501)+SUMIF('Unos rashoda P4'!$B$3:$B$501,$A65,'Unos rashoda P4'!J$3:J$501)</f>
        <v>299286</v>
      </c>
      <c r="G65" s="300">
        <f>SUMIF('Unos rashoda i izdataka'!$D$3:$D$501,$A65,'Unos rashoda i izdataka'!M$3:M$501)+SUMIF('Unos rashoda P4'!$B$3:$B$501,$A65,'Unos rashoda P4'!K$3:K$501)</f>
        <v>229465</v>
      </c>
    </row>
    <row r="66" spans="1:16384" s="193" customFormat="1" ht="30">
      <c r="A66" s="273">
        <v>5012</v>
      </c>
      <c r="B66" s="274" t="s">
        <v>503</v>
      </c>
      <c r="C66" s="192"/>
      <c r="D66" s="192"/>
      <c r="E66" s="300">
        <f>SUMIF('Unos rashoda i izdataka'!$D$3:$D$501,$A66,'Unos rashoda i izdataka'!K$3:K$501)+SUMIF('Unos rashoda P4'!$B$3:$B$501,$A66,'Unos rashoda P4'!I$3:I$501)</f>
        <v>0</v>
      </c>
      <c r="F66" s="300">
        <f>SUMIF('Unos rashoda i izdataka'!$D$3:$D$501,$A66,'Unos rashoda i izdataka'!L$3:L$501)+SUMIF('Unos rashoda P4'!$B$3:$B$501,$A66,'Unos rashoda P4'!J$3:J$501)</f>
        <v>0</v>
      </c>
      <c r="G66" s="300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3">
        <v>5041</v>
      </c>
      <c r="B67" s="274" t="s">
        <v>505</v>
      </c>
      <c r="C67" s="192"/>
      <c r="D67" s="192"/>
      <c r="E67" s="300">
        <f>SUMIF('Unos rashoda i izdataka'!$D$3:$D$501,$A67,'Unos rashoda i izdataka'!K$3:K$501)+SUMIF('Unos rashoda P4'!$B$3:$B$501,$A67,'Unos rashoda P4'!I$3:I$501)</f>
        <v>0</v>
      </c>
      <c r="F67" s="300">
        <f>SUMIF('Unos rashoda i izdataka'!$D$3:$D$501,$A67,'Unos rashoda i izdataka'!L$3:L$501)+SUMIF('Unos rashoda P4'!$B$3:$B$501,$A67,'Unos rashoda P4'!J$3:J$501)</f>
        <v>0</v>
      </c>
      <c r="G67" s="300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3">
        <v>5043</v>
      </c>
      <c r="B68" s="274" t="s">
        <v>507</v>
      </c>
      <c r="C68" s="192"/>
      <c r="D68" s="192"/>
      <c r="E68" s="300">
        <f>SUMIF('Unos rashoda i izdataka'!$D$3:$D$501,$A68,'Unos rashoda i izdataka'!K$3:K$501)+SUMIF('Unos rashoda P4'!$B$3:$B$501,$A68,'Unos rashoda P4'!I$3:I$501)</f>
        <v>10300</v>
      </c>
      <c r="F68" s="300">
        <f>SUMIF('Unos rashoda i izdataka'!$D$3:$D$501,$A68,'Unos rashoda i izdataka'!L$3:L$501)+SUMIF('Unos rashoda P4'!$B$3:$B$501,$A68,'Unos rashoda P4'!J$3:J$501)</f>
        <v>10300</v>
      </c>
      <c r="G68" s="300">
        <f>SUMIF('Unos rashoda i izdataka'!$D$3:$D$501,$A68,'Unos rashoda i izdataka'!M$3:M$501)+SUMIF('Unos rashoda P4'!$B$3:$B$501,$A68,'Unos rashoda P4'!K$3:K$501)</f>
        <v>10300</v>
      </c>
    </row>
    <row r="69" spans="1:16384" s="193" customFormat="1" ht="30">
      <c r="A69" s="273">
        <v>5052</v>
      </c>
      <c r="B69" s="274" t="s">
        <v>509</v>
      </c>
      <c r="C69" s="192"/>
      <c r="D69" s="192"/>
      <c r="E69" s="300">
        <f>SUMIF('Unos rashoda i izdataka'!$D$3:$D$501,$A69,'Unos rashoda i izdataka'!K$3:K$501)+SUMIF('Unos rashoda P4'!$B$3:$B$501,$A69,'Unos rashoda P4'!I$3:I$501)</f>
        <v>0</v>
      </c>
      <c r="F69" s="300">
        <f>SUMIF('Unos rashoda i izdataka'!$D$3:$D$501,$A69,'Unos rashoda i izdataka'!L$3:L$501)+SUMIF('Unos rashoda P4'!$B$3:$B$501,$A69,'Unos rashoda P4'!J$3:J$501)</f>
        <v>0</v>
      </c>
      <c r="G69" s="300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3">
        <v>50810</v>
      </c>
      <c r="B70" s="274" t="s">
        <v>511</v>
      </c>
      <c r="C70" s="192"/>
      <c r="D70" s="192"/>
      <c r="E70" s="300">
        <f>SUMIF('Unos rashoda i izdataka'!$D$3:$D$501,$A70,'Unos rashoda i izdataka'!K$3:K$501)+SUMIF('Unos rashoda P4'!$B$3:$B$501,$A70,'Unos rashoda P4'!I$3:I$501)</f>
        <v>0</v>
      </c>
      <c r="F70" s="300">
        <f>SUMIF('Unos rashoda i izdataka'!$D$3:$D$501,$A70,'Unos rashoda i izdataka'!L$3:L$501)+SUMIF('Unos rashoda P4'!$B$3:$B$501,$A70,'Unos rashoda P4'!J$3:J$501)</f>
        <v>0</v>
      </c>
      <c r="G70" s="300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3">
        <v>50815</v>
      </c>
      <c r="B71" s="274" t="s">
        <v>513</v>
      </c>
      <c r="C71" s="192"/>
      <c r="D71" s="192"/>
      <c r="E71" s="300">
        <f>SUMIF('Unos rashoda i izdataka'!$D$3:$D$501,$A71,'Unos rashoda i izdataka'!K$3:K$501)+SUMIF('Unos rashoda P4'!$B$3:$B$501,$A71,'Unos rashoda P4'!I$3:I$501)</f>
        <v>5955210</v>
      </c>
      <c r="F71" s="300">
        <f>SUMIF('Unos rashoda i izdataka'!$D$3:$D$501,$A71,'Unos rashoda i izdataka'!L$3:L$501)+SUMIF('Unos rashoda P4'!$B$3:$B$501,$A71,'Unos rashoda P4'!J$3:J$501)</f>
        <v>0</v>
      </c>
      <c r="G71" s="300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6">
        <v>51</v>
      </c>
      <c r="B72" s="293" t="s">
        <v>1590</v>
      </c>
      <c r="C72" s="192">
        <f>SUM(C73:C77)</f>
        <v>147913</v>
      </c>
      <c r="D72" s="192">
        <f t="shared" ref="D72" si="259">SUM(D73:D77)</f>
        <v>106000</v>
      </c>
      <c r="E72" s="192">
        <f>+E73</f>
        <v>436702</v>
      </c>
      <c r="F72" s="192">
        <f t="shared" ref="F72:G72" si="260">+F73</f>
        <v>191284</v>
      </c>
      <c r="G72" s="192">
        <f t="shared" si="260"/>
        <v>108936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3">
        <v>51000</v>
      </c>
      <c r="B73" s="298" t="s">
        <v>515</v>
      </c>
      <c r="C73" s="295">
        <v>147913</v>
      </c>
      <c r="D73" s="295">
        <v>106000</v>
      </c>
      <c r="E73" s="300">
        <f>SUMIF('Unos rashoda i izdataka'!$D$3:$D$501,$A73,'Unos rashoda i izdataka'!K$3:K$501)+SUMIF('Unos rashoda P4'!$B$3:$B$501,$A73,'Unos rashoda P4'!I$3:I$501)</f>
        <v>436702</v>
      </c>
      <c r="F73" s="300">
        <f>SUMIF('Unos rashoda i izdataka'!$D$3:$D$501,$A73,'Unos rashoda i izdataka'!L$3:L$501)+SUMIF('Unos rashoda P4'!$B$3:$B$501,$A73,'Unos rashoda P4'!J$3:J$501)</f>
        <v>191284</v>
      </c>
      <c r="G73" s="300">
        <f>SUMIF('Unos rashoda i izdataka'!$D$3:$D$501,$A73,'Unos rashoda i izdataka'!M$3:M$501)+SUMIF('Unos rashoda P4'!$B$3:$B$501,$A73,'Unos rashoda P4'!K$3:K$501)</f>
        <v>108936</v>
      </c>
      <c r="H73" s="193"/>
    </row>
    <row r="74" spans="1:16384" ht="30">
      <c r="A74" s="273">
        <v>51011</v>
      </c>
      <c r="B74" s="298" t="s">
        <v>517</v>
      </c>
      <c r="C74" s="295"/>
      <c r="D74" s="295"/>
      <c r="E74" s="300">
        <f>SUMIF('Unos rashoda i izdataka'!$D$3:$D$501,$A74,'Unos rashoda i izdataka'!K$3:K$501)+SUMIF('Unos rashoda P4'!$B$3:$B$501,$A74,'Unos rashoda P4'!I$3:I$501)</f>
        <v>0</v>
      </c>
      <c r="F74" s="300">
        <f>SUMIF('Unos rashoda i izdataka'!$D$3:$D$501,$A74,'Unos rashoda i izdataka'!L$3:L$501)+SUMIF('Unos rashoda P4'!$B$3:$B$501,$A74,'Unos rashoda P4'!J$3:J$501)</f>
        <v>0</v>
      </c>
      <c r="G74" s="300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3">
        <v>51031</v>
      </c>
      <c r="B75" s="298" t="s">
        <v>519</v>
      </c>
      <c r="C75" s="295"/>
      <c r="D75" s="295"/>
      <c r="E75" s="300">
        <f>SUMIF('Unos rashoda i izdataka'!$D$3:$D$501,$A75,'Unos rashoda i izdataka'!K$3:K$501)+SUMIF('Unos rashoda P4'!$B$3:$B$501,$A75,'Unos rashoda P4'!I$3:I$501)</f>
        <v>0</v>
      </c>
      <c r="F75" s="300">
        <f>SUMIF('Unos rashoda i izdataka'!$D$3:$D$501,$A75,'Unos rashoda i izdataka'!L$3:L$501)+SUMIF('Unos rashoda P4'!$B$3:$B$501,$A75,'Unos rashoda P4'!J$3:J$501)</f>
        <v>0</v>
      </c>
      <c r="G75" s="300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3">
        <v>51043</v>
      </c>
      <c r="B76" s="298" t="s">
        <v>521</v>
      </c>
      <c r="C76" s="295"/>
      <c r="D76" s="295"/>
      <c r="E76" s="300">
        <f>SUMIF('Unos rashoda i izdataka'!$D$3:$D$501,$A76,'Unos rashoda i izdataka'!K$3:K$501)+SUMIF('Unos rashoda P4'!$B$3:$B$501,$A76,'Unos rashoda P4'!I$3:I$501)</f>
        <v>0</v>
      </c>
      <c r="F76" s="300">
        <f>SUMIF('Unos rashoda i izdataka'!$D$3:$D$501,$A76,'Unos rashoda i izdataka'!L$3:L$501)+SUMIF('Unos rashoda P4'!$B$3:$B$501,$A76,'Unos rashoda P4'!J$3:J$501)</f>
        <v>0</v>
      </c>
      <c r="G76" s="300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3">
        <v>51081</v>
      </c>
      <c r="B77" s="298" t="s">
        <v>523</v>
      </c>
      <c r="C77" s="295"/>
      <c r="D77" s="295"/>
      <c r="E77" s="300">
        <f>SUMIF('Unos rashoda i izdataka'!$D$3:$D$501,$A77,'Unos rashoda i izdataka'!K$3:K$501)+SUMIF('Unos rashoda P4'!$B$3:$B$501,$A77,'Unos rashoda P4'!I$3:I$501)</f>
        <v>0</v>
      </c>
      <c r="F77" s="300">
        <f>SUMIF('Unos rashoda i izdataka'!$D$3:$D$501,$A77,'Unos rashoda i izdataka'!L$3:L$501)+SUMIF('Unos rashoda P4'!$B$3:$B$501,$A77,'Unos rashoda P4'!J$3:J$501)</f>
        <v>0</v>
      </c>
      <c r="G77" s="300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6">
        <v>52</v>
      </c>
      <c r="B78" s="299" t="s">
        <v>1565</v>
      </c>
      <c r="C78" s="277">
        <v>999117</v>
      </c>
      <c r="D78" s="277">
        <v>1217043</v>
      </c>
      <c r="E78" s="281">
        <f>SUMIF('Unos rashoda i izdataka'!$R$3:$R$501,$A78,'Unos rashoda i izdataka'!K$3:K$501)+SUMIF('Unos rashoda P4'!$A$3:$A$501,$A78,'Unos rashoda P4'!I$3:I$501)</f>
        <v>90304</v>
      </c>
      <c r="F78" s="281">
        <f>SUMIF('Unos rashoda i izdataka'!$D$3:$D$501,$A78,'Unos rashoda i izdataka'!L$3:L$501)+SUMIF('Unos rashoda P4'!$B$3:$B$501,$A78,'Unos rashoda P4'!J$3:J$501)</f>
        <v>0</v>
      </c>
      <c r="G78" s="281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2151 SVEUČILIŠTE U RIJECI - TEHNIČKI FAKULTET</v>
      </c>
    </row>
    <row r="79" spans="1:16384">
      <c r="A79" s="276">
        <v>53</v>
      </c>
      <c r="B79" s="299" t="s">
        <v>528</v>
      </c>
      <c r="C79" s="277">
        <f>SUM(C80:C82)</f>
        <v>0</v>
      </c>
      <c r="D79" s="277">
        <f>SUM(D80:D82)</f>
        <v>0</v>
      </c>
      <c r="E79" s="277">
        <f>SUM(E80:E82)</f>
        <v>0</v>
      </c>
      <c r="F79" s="277">
        <f>SUM(F80:F82)</f>
        <v>0</v>
      </c>
      <c r="G79" s="277">
        <f>SUM(G80:G82)</f>
        <v>0</v>
      </c>
      <c r="H79" s="193"/>
    </row>
    <row r="80" spans="1:16384">
      <c r="A80" s="273">
        <v>531</v>
      </c>
      <c r="B80" s="298" t="s">
        <v>1567</v>
      </c>
      <c r="C80" s="295"/>
      <c r="D80" s="295"/>
      <c r="E80" s="300">
        <f>SUMIF('Unos rashoda i izdataka'!$R$3:$R$501,$A80,'Unos rashoda i izdataka'!K$3:K$501)+SUMIF('Unos rashoda P4'!$A$3:$A$501,$A80,'Unos rashoda P4'!I$3:I$501)</f>
        <v>0</v>
      </c>
      <c r="F80" s="300">
        <f>SUMIF('Unos rashoda i izdataka'!$D$3:$D$501,$A80,'Unos rashoda i izdataka'!L$3:L$501)+SUMIF('Unos rashoda P4'!$B$3:$B$501,$A80,'Unos rashoda P4'!J$3:J$501)</f>
        <v>0</v>
      </c>
      <c r="G80" s="300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2151 SVEUČILIŠTE U RIJECI - TEHNIČKI FAKULTET</v>
      </c>
    </row>
    <row r="81" spans="1:8" ht="45">
      <c r="A81" s="273">
        <v>532</v>
      </c>
      <c r="B81" s="298" t="s">
        <v>1568</v>
      </c>
      <c r="C81" s="295"/>
      <c r="D81" s="295"/>
      <c r="E81" s="300">
        <f>SUMIF('Unos rashoda i izdataka'!$D$3:$D$501,$A81,'Unos rashoda i izdataka'!K$3:K$501)+SUMIF('Unos rashoda P4'!$A$3:$A$501,$A81,'Unos rashoda P4'!I$3:I$501)</f>
        <v>0</v>
      </c>
      <c r="F81" s="300">
        <f>SUMIF('Unos rashoda i izdataka'!$D$3:$D$501,$A81,'Unos rashoda i izdataka'!L$3:L$501)+SUMIF('Unos rashoda P4'!$B$3:$B$501,$A81,'Unos rashoda P4'!J$3:J$501)</f>
        <v>0</v>
      </c>
      <c r="G81" s="300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3">
        <v>533</v>
      </c>
      <c r="B82" s="298" t="s">
        <v>1569</v>
      </c>
      <c r="C82" s="295"/>
      <c r="D82" s="295"/>
      <c r="E82" s="301">
        <f>SUMIF('Unos rashoda i izdataka'!$D$3:$D$501,$A82,'Unos rashoda i izdataka'!K$3:K$501)+SUMIF('Unos rashoda P4'!$A$3:$A$501,$A82,'Unos rashoda P4'!I$3:I$501)</f>
        <v>0</v>
      </c>
      <c r="F82" s="300">
        <f>SUMIF('Unos rashoda i izdataka'!$D$3:$D$501,$A82,'Unos rashoda i izdataka'!L$3:L$501)+SUMIF('Unos rashoda P4'!$B$3:$B$501,$A82,'Unos rashoda P4'!J$3:J$501)</f>
        <v>0</v>
      </c>
      <c r="G82" s="300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6">
        <v>54</v>
      </c>
      <c r="B83" s="299" t="s">
        <v>1570</v>
      </c>
      <c r="C83" s="277"/>
      <c r="D83" s="277"/>
      <c r="E83" s="277"/>
      <c r="F83" s="277"/>
      <c r="G83" s="277"/>
      <c r="H83" s="193"/>
    </row>
    <row r="84" spans="1:8">
      <c r="A84" s="273">
        <v>552</v>
      </c>
      <c r="B84" s="298" t="s">
        <v>1591</v>
      </c>
      <c r="C84" s="295"/>
      <c r="D84" s="295"/>
      <c r="E84" s="300">
        <f>SUMIF('Unos rashoda i izdataka'!$D$3:$D$501,$A84,'Unos rashoda i izdataka'!K$3:K$501)+SUMIF('Unos rashoda P4'!$A$3:$A$501,$A84,'Unos rashoda P4'!I$3:I$501)</f>
        <v>0</v>
      </c>
      <c r="F84" s="300">
        <f>SUMIF('Unos rashoda i izdataka'!$D$3:$D$501,$A84,'Unos rashoda i izdataka'!L$3:L$501)+SUMIF('Unos rashoda P4'!$B$3:$B$501,$A84,'Unos rashoda P4'!J$3:J$501)</f>
        <v>0</v>
      </c>
      <c r="G84" s="300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2151 SVEUČILIŠTE U RIJECI - TEHNIČKI FAKULTET</v>
      </c>
    </row>
    <row r="85" spans="1:8">
      <c r="A85" s="273">
        <v>559</v>
      </c>
      <c r="B85" s="298" t="s">
        <v>1592</v>
      </c>
      <c r="C85" s="295"/>
      <c r="D85" s="295"/>
      <c r="E85" s="300">
        <f>SUMIF('Unos rashoda i izdataka'!$D$3:$D$501,$A85,'Unos rashoda i izdataka'!K$3:K$501)+SUMIF('Unos rashoda P4'!$A$3:$A$501,$A85,'Unos rashoda P4'!I$3:I$501)</f>
        <v>0</v>
      </c>
      <c r="F85" s="300">
        <f>SUMIF('Unos rashoda i izdataka'!$D$3:$D$501,$A85,'Unos rashoda i izdataka'!L$3:L$501)+SUMIF('Unos rashoda P4'!$B$3:$B$501,$A85,'Unos rashoda P4'!J$3:J$501)</f>
        <v>0</v>
      </c>
      <c r="G85" s="300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2151 SVEUČILIŠTE U RIJECI - TEHNIČKI FAKULTET</v>
      </c>
    </row>
    <row r="86" spans="1:8">
      <c r="A86" s="273">
        <v>561</v>
      </c>
      <c r="B86" s="298" t="s">
        <v>1571</v>
      </c>
      <c r="C86" s="295"/>
      <c r="D86" s="295"/>
      <c r="E86" s="300">
        <f>SUMIF('Unos rashoda i izdataka'!$D$3:$D$501,$A86,'Unos rashoda i izdataka'!K$3:K$501)+SUMIF('Unos rashoda P4'!$A$3:$A$501,$A86,'Unos rashoda P4'!I$3:I$501)</f>
        <v>26630</v>
      </c>
      <c r="F86" s="300">
        <f>SUMIF('Unos rashoda i izdataka'!$D$3:$D$501,$A86,'Unos rashoda i izdataka'!L$3:L$501)+SUMIF('Unos rashoda P4'!$B$3:$B$501,$A86,'Unos rashoda P4'!J$3:J$501)</f>
        <v>7874</v>
      </c>
      <c r="G86" s="300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2151 SVEUČILIŠTE U RIJECI - TEHNIČKI FAKULTET</v>
      </c>
    </row>
    <row r="87" spans="1:8">
      <c r="A87" s="273">
        <v>562</v>
      </c>
      <c r="B87" s="298" t="s">
        <v>1572</v>
      </c>
      <c r="C87" s="295"/>
      <c r="D87" s="295"/>
      <c r="E87" s="300">
        <f>SUMIF('Unos rashoda i izdataka'!$D$3:$D$501,$A87,'Unos rashoda i izdataka'!K$3:K$501)+SUMIF('Unos rashoda P4'!$A$3:$A$501,$A87,'Unos rashoda P4'!I$3:I$501)</f>
        <v>0</v>
      </c>
      <c r="F87" s="300">
        <f>SUMIF('Unos rashoda i izdataka'!$D$3:$D$501,$A87,'Unos rashoda i izdataka'!L$3:L$501)+SUMIF('Unos rashoda P4'!$B$3:$B$501,$A87,'Unos rashoda P4'!J$3:J$501)</f>
        <v>0</v>
      </c>
      <c r="G87" s="300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3">
        <v>563</v>
      </c>
      <c r="B88" s="298" t="s">
        <v>1573</v>
      </c>
      <c r="C88" s="295"/>
      <c r="D88" s="295"/>
      <c r="E88" s="300">
        <f>SUMIF('Unos rashoda i izdataka'!$D$3:$D$501,$A88,'Unos rashoda i izdataka'!K$3:K$501)+SUMIF('Unos rashoda P4'!$A$3:$A$501,$A88,'Unos rashoda P4'!I$3:I$501)</f>
        <v>187664</v>
      </c>
      <c r="F88" s="300">
        <f>SUMIF('Unos rashoda i izdataka'!$D$3:$D$501,$A88,'Unos rashoda i izdataka'!L$3:L$501)+SUMIF('Unos rashoda P4'!$B$3:$B$501,$A88,'Unos rashoda P4'!J$3:J$501)</f>
        <v>111016</v>
      </c>
      <c r="G88" s="300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2151 SVEUČILIŠTE U RIJECI - TEHNIČKI FAKULTET</v>
      </c>
    </row>
    <row r="89" spans="1:8" ht="30">
      <c r="A89" s="273">
        <v>564</v>
      </c>
      <c r="B89" s="298" t="s">
        <v>1574</v>
      </c>
      <c r="C89" s="295"/>
      <c r="D89" s="295"/>
      <c r="E89" s="300">
        <f>SUMIF('Unos rashoda i izdataka'!$D$3:$D$501,$A89,'Unos rashoda i izdataka'!K$3:K$501)+SUMIF('Unos rashoda P4'!$A$3:$A$501,$A89,'Unos rashoda P4'!I$3:I$501)</f>
        <v>0</v>
      </c>
      <c r="F89" s="300">
        <f>SUMIF('Unos rashoda i izdataka'!$D$3:$D$501,$A89,'Unos rashoda i izdataka'!L$3:L$501)+SUMIF('Unos rashoda P4'!$B$3:$B$501,$A89,'Unos rashoda P4'!J$3:J$501)</f>
        <v>0</v>
      </c>
      <c r="G89" s="300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3">
        <v>565</v>
      </c>
      <c r="B90" s="298" t="s">
        <v>1575</v>
      </c>
      <c r="C90" s="295"/>
      <c r="D90" s="295"/>
      <c r="E90" s="300">
        <f>SUMIF('Unos rashoda i izdataka'!$D$3:$D$501,$A90,'Unos rashoda i izdataka'!K$3:K$501)+SUMIF('Unos rashoda P4'!$A$3:$A$501,$A90,'Unos rashoda P4'!I$3:I$501)</f>
        <v>0</v>
      </c>
      <c r="F90" s="300">
        <f>SUMIF('Unos rashoda i izdataka'!$D$3:$D$501,$A90,'Unos rashoda i izdataka'!L$3:L$501)+SUMIF('Unos rashoda P4'!$B$3:$B$501,$A90,'Unos rashoda P4'!J$3:J$501)</f>
        <v>0</v>
      </c>
      <c r="G90" s="300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3">
        <v>566</v>
      </c>
      <c r="B91" s="298" t="s">
        <v>1576</v>
      </c>
      <c r="C91" s="295"/>
      <c r="D91" s="295"/>
      <c r="E91" s="300">
        <f>SUMIF('Unos rashoda i izdataka'!$D$3:$D$501,$A91,'Unos rashoda i izdataka'!K$3:K$501)+SUMIF('Unos rashoda P4'!$A$3:$A$501,$A91,'Unos rashoda P4'!I$3:I$501)</f>
        <v>0</v>
      </c>
      <c r="F91" s="300">
        <f>SUMIF('Unos rashoda i izdataka'!$D$3:$D$501,$A91,'Unos rashoda i izdataka'!L$3:L$501)+SUMIF('Unos rashoda P4'!$B$3:$B$501,$A91,'Unos rashoda P4'!J$3:J$501)</f>
        <v>0</v>
      </c>
      <c r="G91" s="300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3">
        <v>567</v>
      </c>
      <c r="B92" s="298" t="s">
        <v>1577</v>
      </c>
      <c r="C92" s="295"/>
      <c r="D92" s="295"/>
      <c r="E92" s="300">
        <f>SUMIF('Unos rashoda i izdataka'!$D$3:$D$501,$A92,'Unos rashoda i izdataka'!K$3:K$501)+SUMIF('Unos rashoda P4'!$A$3:$A$501,$A92,'Unos rashoda P4'!I$3:I$501)</f>
        <v>0</v>
      </c>
      <c r="F92" s="300">
        <f>SUMIF('Unos rashoda i izdataka'!$D$3:$D$501,$A92,'Unos rashoda i izdataka'!L$3:L$501)+SUMIF('Unos rashoda P4'!$B$3:$B$501,$A92,'Unos rashoda P4'!J$3:J$501)</f>
        <v>0</v>
      </c>
      <c r="G92" s="300">
        <f>SUMIF('Unos rashoda i izdataka'!$D$3:$D$501,$A92,'Unos rashoda i izdataka'!M$3:M$501)+SUMIF('Unos rashoda P4'!$B$3:$B$501,$A92,'Unos rashoda P4'!K$3:K$501)</f>
        <v>0</v>
      </c>
      <c r="H92" s="193"/>
    </row>
    <row r="93" spans="1:8" s="278" customFormat="1">
      <c r="A93" s="273">
        <v>575</v>
      </c>
      <c r="B93" s="298" t="s">
        <v>1578</v>
      </c>
      <c r="C93" s="295"/>
      <c r="D93" s="295"/>
      <c r="E93" s="300">
        <f>SUMIF('Unos rashoda i izdataka'!$D$3:$D$501,$A93,'Unos rashoda i izdataka'!K$3:K$501)+SUMIF('Unos rashoda P4'!$A$3:$A$501,$A93,'Unos rashoda P4'!I$3:I$501)</f>
        <v>0</v>
      </c>
      <c r="F93" s="300">
        <f>SUMIF('Unos rashoda i izdataka'!$D$3:$D$501,$A93,'Unos rashoda i izdataka'!L$3:L$501)+SUMIF('Unos rashoda P4'!$B$3:$B$501,$A93,'Unos rashoda P4'!J$3:J$501)</f>
        <v>0</v>
      </c>
      <c r="G93" s="300">
        <f>SUMIF('Unos rashoda i izdataka'!$D$3:$D$501,$A93,'Unos rashoda i izdataka'!M$3:M$501)+SUMIF('Unos rashoda P4'!$B$3:$B$501,$A93,'Unos rashoda P4'!K$3:K$501)</f>
        <v>0</v>
      </c>
      <c r="H93" s="280" t="str">
        <f>'OPĆI DIO'!$C$1</f>
        <v>2151 SVEUČILIŠTE U RIJECI - TEHNIČKI FAKULTET</v>
      </c>
    </row>
    <row r="94" spans="1:8" s="278" customFormat="1">
      <c r="A94" s="273">
        <v>577</v>
      </c>
      <c r="B94" s="298" t="s">
        <v>1579</v>
      </c>
      <c r="C94" s="295"/>
      <c r="D94" s="295"/>
      <c r="E94" s="300">
        <f>SUMIF('Unos rashoda i izdataka'!$D$3:$D$501,$A94,'Unos rashoda i izdataka'!K$3:K$501)+SUMIF('Unos rashoda P4'!$A$3:$A$501,$A94,'Unos rashoda P4'!I$3:I$501)</f>
        <v>0</v>
      </c>
      <c r="F94" s="300">
        <f>SUMIF('Unos rashoda i izdataka'!$D$3:$D$501,$A94,'Unos rashoda i izdataka'!L$3:L$501)+SUMIF('Unos rashoda P4'!$B$3:$B$501,$A94,'Unos rashoda P4'!J$3:J$501)</f>
        <v>0</v>
      </c>
      <c r="G94" s="300">
        <f>SUMIF('Unos rashoda i izdataka'!$D$3:$D$501,$A94,'Unos rashoda i izdataka'!M$3:M$501)+SUMIF('Unos rashoda P4'!$B$3:$B$501,$A94,'Unos rashoda P4'!K$3:K$501)</f>
        <v>0</v>
      </c>
      <c r="H94" s="280"/>
    </row>
    <row r="95" spans="1:8" s="278" customFormat="1">
      <c r="A95" s="273">
        <v>578</v>
      </c>
      <c r="B95" s="298" t="s">
        <v>1580</v>
      </c>
      <c r="C95" s="295"/>
      <c r="D95" s="295"/>
      <c r="E95" s="300">
        <f>SUMIF('Unos rashoda i izdataka'!$D$3:$D$501,$A95,'Unos rashoda i izdataka'!K$3:K$501)+SUMIF('Unos rashoda P4'!$A$3:$A$501,$A95,'Unos rashoda P4'!I$3:I$501)</f>
        <v>0</v>
      </c>
      <c r="F95" s="300">
        <f>SUMIF('Unos rashoda i izdataka'!$D$3:$D$501,$A95,'Unos rashoda i izdataka'!L$3:L$501)+SUMIF('Unos rashoda P4'!$B$3:$B$501,$A95,'Unos rashoda P4'!J$3:J$501)</f>
        <v>0</v>
      </c>
      <c r="G95" s="300">
        <f>SUMIF('Unos rashoda i izdataka'!$D$3:$D$501,$A95,'Unos rashoda i izdataka'!M$3:M$501)+SUMIF('Unos rashoda P4'!$B$3:$B$501,$A95,'Unos rashoda P4'!K$3:K$501)</f>
        <v>0</v>
      </c>
      <c r="H95" s="280"/>
    </row>
    <row r="96" spans="1:8" s="278" customFormat="1" ht="30">
      <c r="A96" s="273">
        <v>579</v>
      </c>
      <c r="B96" s="298" t="s">
        <v>1581</v>
      </c>
      <c r="C96" s="295"/>
      <c r="D96" s="295"/>
      <c r="E96" s="300">
        <f>SUMIF('Unos rashoda i izdataka'!$D$3:$D$501,$A96,'Unos rashoda i izdataka'!K$3:K$501)+SUMIF('Unos rashoda P4'!$A$3:$A$501,$A96,'Unos rashoda P4'!I$3:I$501)</f>
        <v>0</v>
      </c>
      <c r="F96" s="300">
        <f>SUMIF('Unos rashoda i izdataka'!$D$3:$D$501,$A96,'Unos rashoda i izdataka'!L$3:L$501)+SUMIF('Unos rashoda P4'!$B$3:$B$501,$A96,'Unos rashoda P4'!J$3:J$501)</f>
        <v>0</v>
      </c>
      <c r="G96" s="300">
        <f>SUMIF('Unos rashoda i izdataka'!$D$3:$D$501,$A96,'Unos rashoda i izdataka'!M$3:M$501)+SUMIF('Unos rashoda P4'!$B$3:$B$501,$A96,'Unos rashoda P4'!K$3:K$501)</f>
        <v>0</v>
      </c>
      <c r="H96" s="280"/>
    </row>
    <row r="97" spans="1:8">
      <c r="A97" s="273">
        <v>581</v>
      </c>
      <c r="B97" s="298" t="s">
        <v>1582</v>
      </c>
      <c r="C97" s="295">
        <v>44225</v>
      </c>
      <c r="D97" s="295">
        <v>261129</v>
      </c>
      <c r="E97" s="300">
        <f>SUMIF('Unos rashoda i izdataka'!$D$3:$D$501,$A97,'Unos rashoda i izdataka'!K$3:K$501)+SUMIF('Unos rashoda P4'!$A$3:$A$501,$A97,'Unos rashoda P4'!I$3:I$501)</f>
        <v>801208</v>
      </c>
      <c r="F97" s="300">
        <f>SUMIF('Unos rashoda i izdataka'!$D$3:$D$501,$A97,'Unos rashoda i izdataka'!L$3:L$501)+SUMIF('Unos rashoda P4'!$B$3:$B$501,$A97,'Unos rashoda P4'!J$3:J$501)</f>
        <v>381776</v>
      </c>
      <c r="G97" s="300">
        <f>SUMIF('Unos rashoda i izdataka'!$D$3:$D$501,$A97,'Unos rashoda i izdataka'!M$3:M$501)+SUMIF('Unos rashoda P4'!$B$3:$B$501,$A97,'Unos rashoda P4'!K$3:K$501)</f>
        <v>299579</v>
      </c>
      <c r="H97" s="193" t="str">
        <f>'OPĆI DIO'!$C$1</f>
        <v>2151 SVEUČILIŠTE U RIJECI - TEHNIČKI FAKULTET</v>
      </c>
    </row>
    <row r="98" spans="1:8" s="193" customFormat="1">
      <c r="A98" s="276">
        <v>6</v>
      </c>
      <c r="B98" s="293" t="s">
        <v>1583</v>
      </c>
      <c r="C98" s="192">
        <f>+C99+C100</f>
        <v>50253</v>
      </c>
      <c r="D98" s="192">
        <f>+D99+D100</f>
        <v>138878</v>
      </c>
      <c r="E98" s="192">
        <f>+E99+E100</f>
        <v>21000</v>
      </c>
      <c r="F98" s="192">
        <f>+F99+F100</f>
        <v>21000</v>
      </c>
      <c r="G98" s="192">
        <f>+G99+G100</f>
        <v>21000</v>
      </c>
      <c r="H98" s="193" t="str">
        <f>'OPĆI DIO'!$C$1</f>
        <v>2151 SVEUČILIŠTE U RIJECI - TEHNIČKI FAKULTET</v>
      </c>
    </row>
    <row r="99" spans="1:8">
      <c r="A99" s="273">
        <v>61</v>
      </c>
      <c r="B99" s="298" t="s">
        <v>1584</v>
      </c>
      <c r="C99" s="295">
        <v>50253</v>
      </c>
      <c r="D99" s="295">
        <v>138878</v>
      </c>
      <c r="E99" s="300">
        <f>SUMIF('Unos rashoda i izdataka'!$R$3:$R$501,$A99,'Unos rashoda i izdataka'!K$3:K$501)+SUMIF('Unos rashoda P4'!$A$3:$A$501,$A99,'Unos rashoda P4'!I$3:I$501)</f>
        <v>21000</v>
      </c>
      <c r="F99" s="300">
        <f>SUMIF('Unos rashoda i izdataka'!$R$3:$R$501,$A99,'Unos rashoda i izdataka'!L$3:L$501)+SUMIF('Unos rashoda P4'!$A$3:$A$501,$A99,'Unos rashoda P4'!J$3:J$501)</f>
        <v>21000</v>
      </c>
      <c r="G99" s="300">
        <f>SUMIF('Unos rashoda i izdataka'!$R$3:$R$501,$A99,'Unos rashoda i izdataka'!M$3:M$501)+SUMIF('Unos rashoda P4'!$A$3:$A$501,$A99,'Unos rashoda P4'!K$3:K$501)</f>
        <v>21000</v>
      </c>
      <c r="H99" s="193" t="str">
        <f>'OPĆI DIO'!$C$1</f>
        <v>2151 SVEUČILIŠTE U RIJECI - TEHNIČKI FAKULTET</v>
      </c>
    </row>
    <row r="100" spans="1:8" hidden="1">
      <c r="A100" s="273">
        <v>63</v>
      </c>
      <c r="B100" s="298" t="s">
        <v>1593</v>
      </c>
      <c r="C100" s="295"/>
      <c r="D100" s="295"/>
      <c r="E100" s="300">
        <f>SUMIF('Unos rashoda i izdataka'!$R$3:$R$501,$A100,'Unos rashoda i izdataka'!K$3:K$501)+SUMIF('Unos rashoda P4'!$A$3:$A$501,$A100,'Unos rashoda P4'!I$3:I$501)</f>
        <v>0</v>
      </c>
      <c r="F100" s="300">
        <f>SUMIF('Unos rashoda i izdataka'!$R$3:$R$501,$A100,'Unos rashoda i izdataka'!L$3:L$501)+SUMIF('Unos rashoda P4'!$A$3:$A$501,$A100,'Unos rashoda P4'!J$3:J$501)</f>
        <v>0</v>
      </c>
      <c r="G100" s="300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2151 SVEUČILIŠTE U RIJECI - TEHNIČKI FAKULTET</v>
      </c>
    </row>
    <row r="101" spans="1:8" s="193" customFormat="1" ht="27.75" customHeight="1">
      <c r="A101" s="276">
        <v>7</v>
      </c>
      <c r="B101" s="293" t="s">
        <v>1585</v>
      </c>
      <c r="C101" s="192">
        <f>+C102</f>
        <v>39037</v>
      </c>
      <c r="D101" s="192">
        <f>+D102</f>
        <v>50964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2151 SVEUČILIŠTE U RIJECI - TEHNIČKI FAKULTET</v>
      </c>
    </row>
    <row r="102" spans="1:8" ht="30">
      <c r="A102" s="273">
        <v>71</v>
      </c>
      <c r="B102" s="298" t="s">
        <v>1586</v>
      </c>
      <c r="C102" s="295">
        <v>39037</v>
      </c>
      <c r="D102" s="295">
        <v>50964</v>
      </c>
      <c r="E102" s="300">
        <f>SUMIF('Unos rashoda i izdataka'!$R$3:$R$501,$A102,'Unos rashoda i izdataka'!K$3:K$501)+SUMIF('Unos rashoda P4'!$A$3:$A$501,$A102,'Unos rashoda P4'!I$3:I$501)</f>
        <v>0</v>
      </c>
      <c r="F102" s="300">
        <f>SUMIF('Unos rashoda i izdataka'!$R$3:$R$501,$A102,'Unos rashoda i izdataka'!L$3:L$501)+SUMIF('Unos rashoda P4'!$A$3:$A$501,$A102,'Unos rashoda P4'!J$3:J$501)</f>
        <v>0</v>
      </c>
      <c r="G102" s="300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2151 SVEUČILIŠTE U RIJECI - TEHNIČKI FAKULTET</v>
      </c>
    </row>
    <row r="103" spans="1:8" s="193" customFormat="1">
      <c r="A103" s="276">
        <v>8</v>
      </c>
      <c r="B103" s="293" t="s">
        <v>1587</v>
      </c>
      <c r="C103" s="192">
        <f>+C105</f>
        <v>0</v>
      </c>
      <c r="D103" s="192">
        <f>+D105</f>
        <v>0</v>
      </c>
      <c r="E103" s="192">
        <f>+E104+E105</f>
        <v>0</v>
      </c>
      <c r="F103" s="192">
        <f t="shared" ref="F103:G103" si="16638">+F104+F105</f>
        <v>0</v>
      </c>
      <c r="G103" s="192">
        <f t="shared" si="16638"/>
        <v>0</v>
      </c>
    </row>
    <row r="104" spans="1:8">
      <c r="A104" s="273">
        <v>810</v>
      </c>
      <c r="B104" s="298" t="s">
        <v>1594</v>
      </c>
      <c r="C104" s="295"/>
      <c r="D104" s="295"/>
      <c r="E104" s="300">
        <f>SUMIF('Unos rashoda i izdataka'!$R$3:$R$501,$A104,'Unos rashoda i izdataka'!K$3:K$501)+SUMIF('Unos rashoda P4'!$A$3:$A$501,$A104,'Unos rashoda P4'!I$3:I$501)</f>
        <v>0</v>
      </c>
      <c r="F104" s="300">
        <f>SUMIF('Unos rashoda i izdataka'!$R$3:$R$501,$A104,'Unos rashoda i izdataka'!L$3:L$501)+SUMIF('Unos rashoda P4'!$A$3:$A$501,$A104,'Unos rashoda P4'!J$3:J$501)</f>
        <v>0</v>
      </c>
      <c r="G104" s="300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3">
        <v>815</v>
      </c>
      <c r="B105" s="298" t="s">
        <v>1588</v>
      </c>
      <c r="C105" s="295"/>
      <c r="D105" s="295"/>
      <c r="E105" s="300">
        <f>SUMIF('Unos rashoda i izdataka'!$D$3:$D$501,$A105,'Unos rashoda i izdataka'!K$3:K$501)+SUMIF('Unos rashoda P4'!$A$3:$A$501,$A105,'Unos rashoda P4'!I$3:I$501)</f>
        <v>0</v>
      </c>
      <c r="F105" s="300">
        <f>SUMIF('Unos rashoda i izdataka'!$R$3:$R$501,$A105,'Unos rashoda i izdataka'!L$3:L$501)+SUMIF('Unos rashoda P4'!$A$3:$A$501,$A105,'Unos rashoda P4'!J$3:J$501)</f>
        <v>0</v>
      </c>
      <c r="G105" s="300">
        <f>SUMIF('Unos rashoda i izdataka'!$R$3:$R$501,$A105,'Unos rashoda i izdataka'!M$3:M$501)+SUMIF('Unos rashoda P4'!$A$3:$A$501,$A105,'Unos rashoda P4'!K$3:K$501)</f>
        <v>0</v>
      </c>
      <c r="H105" s="193"/>
    </row>
  </sheetData>
  <sheetProtection algorithmName="SHA-512" hashValue="aQa7IrG0v/UBPaLEFIA9Q90fRhJYsH53pk1xfeuE6KuZIiIaO0ZHeFrRw1bvouVaiR2q8d4fQjT2rG3Md1CGNA==" saltValue="pP0riwLRD0V2vPLhimKF3Q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GJ84"/>
  <sheetViews>
    <sheetView showGridLines="0" zoomScaleNormal="100" workbookViewId="0">
      <pane xSplit="1" ySplit="4" topLeftCell="B42" activePane="bottomRight" state="frozen"/>
      <selection pane="topRight" activeCell="B1" sqref="B1"/>
      <selection pane="bottomLeft" activeCell="A4" sqref="A4"/>
      <selection pane="bottomRight" activeCell="C71" sqref="C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8" t="s">
        <v>1595</v>
      </c>
      <c r="B1" s="318"/>
      <c r="C1" s="318"/>
      <c r="D1" s="318"/>
      <c r="E1" s="318"/>
      <c r="F1" s="318"/>
      <c r="G1" s="318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3" customFormat="1" ht="28.5" customHeight="1">
      <c r="A5" s="221"/>
      <c r="B5" s="221" t="s">
        <v>1598</v>
      </c>
      <c r="C5" s="222">
        <f>+C6+C15+C21+C28+C38+C45+C52+C59+C66+C75</f>
        <v>10030904</v>
      </c>
      <c r="D5" s="222">
        <f>+D6+D15+D21+D28+D38+D45+D52+D59+D66+D75</f>
        <v>11725599</v>
      </c>
      <c r="E5" s="222">
        <f>+E6+E15+E21+E28+E38+E45+E52+E59+E66+E75</f>
        <v>18531080</v>
      </c>
      <c r="F5" s="222">
        <f>+F6+F15+F21+F28+F38+F45+F52+F59+F66+F75</f>
        <v>11831306</v>
      </c>
      <c r="G5" s="222">
        <f>+G6+G15+G21+G28+G38+G45+G52+G59+G66+G75</f>
        <v>11587697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2151 SVEUČILIŠTE U RIJECI - TEHNIČKI FAKULTET</v>
      </c>
    </row>
    <row r="7" spans="1:192" ht="25.5">
      <c r="A7" s="126">
        <v>11</v>
      </c>
      <c r="B7" s="22" t="s">
        <v>1600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2151 SVEUČILIŠTE U RIJECI - TEHNIČKI FAKULTET</v>
      </c>
    </row>
    <row r="8" spans="1:192">
      <c r="A8" s="126">
        <v>12</v>
      </c>
      <c r="B8" s="22" t="s">
        <v>1601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2151 SVEUČILIŠTE U RIJECI - TEHNIČKI FAKULTET</v>
      </c>
    </row>
    <row r="9" spans="1:192">
      <c r="A9" s="126">
        <v>13</v>
      </c>
      <c r="B9" s="22" t="s">
        <v>1602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2151 SVEUČILIŠTE U RIJECI - TEHNIČKI FAKULTET</v>
      </c>
    </row>
    <row r="10" spans="1:192">
      <c r="A10" s="126">
        <v>14</v>
      </c>
      <c r="B10" s="22" t="s">
        <v>1603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2151 SVEUČILIŠTE U RIJECI - TEHNIČKI FAKULTET</v>
      </c>
    </row>
    <row r="11" spans="1:192">
      <c r="A11" s="126">
        <v>15</v>
      </c>
      <c r="B11" s="22" t="s">
        <v>666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2151 SVEUČILIŠTE U RIJECI - TEHNIČKI FAKULTET</v>
      </c>
    </row>
    <row r="12" spans="1:192">
      <c r="A12" s="126">
        <v>16</v>
      </c>
      <c r="B12" s="22" t="s">
        <v>1604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2151 SVEUČILIŠTE U RIJECI - TEHNIČKI FAKULTET</v>
      </c>
    </row>
    <row r="13" spans="1:192">
      <c r="A13" s="126">
        <v>17</v>
      </c>
      <c r="B13" s="22" t="s">
        <v>1605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2151 SVEUČILIŠTE U RIJECI - TEHNIČKI FAKULTET</v>
      </c>
    </row>
    <row r="14" spans="1:192" ht="25.5">
      <c r="A14" s="126">
        <v>18</v>
      </c>
      <c r="B14" s="22" t="s">
        <v>781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2151 SVEUČILIŠTE U RIJECI - TEHNIČKI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2151 SVEUČILIŠTE U RIJECI - TEHNIČKI FAKULTET</v>
      </c>
    </row>
    <row r="16" spans="1:192">
      <c r="A16" s="126">
        <v>21</v>
      </c>
      <c r="B16" s="22" t="s">
        <v>1607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2151 SVEUČILIŠTE U RIJECI - TEHNIČKI FAKULTET</v>
      </c>
    </row>
    <row r="17" spans="1:8">
      <c r="A17" s="126">
        <v>22</v>
      </c>
      <c r="B17" s="22" t="s">
        <v>1608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2151 SVEUČILIŠTE U RIJECI - TEHNIČKI FAKULTET</v>
      </c>
    </row>
    <row r="18" spans="1:8">
      <c r="A18" s="126">
        <v>23</v>
      </c>
      <c r="B18" s="22" t="s">
        <v>1609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2151 SVEUČILIŠTE U RIJECI - TEHNIČKI FAKULTET</v>
      </c>
    </row>
    <row r="19" spans="1:8">
      <c r="A19" s="126">
        <v>24</v>
      </c>
      <c r="B19" s="22" t="s">
        <v>1610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2151 SVEUČILIŠTE U RIJECI - TEHNIČKI FAKULTET</v>
      </c>
    </row>
    <row r="20" spans="1:8">
      <c r="A20" s="126">
        <v>25</v>
      </c>
      <c r="B20" s="22" t="s">
        <v>1611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2151 SVEUČILIŠTE U RIJECI - TEHNIČKI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2151 SVEUČILIŠTE U RIJECI - TEHNIČKI FAKULTET</v>
      </c>
    </row>
    <row r="22" spans="1:8">
      <c r="A22" s="126">
        <v>31</v>
      </c>
      <c r="B22" s="22" t="s">
        <v>1613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2151 SVEUČILIŠTE U RIJECI - TEHNIČKI FAKULTET</v>
      </c>
    </row>
    <row r="23" spans="1:8">
      <c r="A23" s="126">
        <v>32</v>
      </c>
      <c r="B23" s="22" t="s">
        <v>1614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2151 SVEUČILIŠTE U RIJECI - TEHNIČKI FAKULTET</v>
      </c>
    </row>
    <row r="24" spans="1:8">
      <c r="A24" s="126">
        <v>33</v>
      </c>
      <c r="B24" s="22" t="s">
        <v>1615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2151 SVEUČILIŠTE U RIJECI - TEHNIČKI FAKULTET</v>
      </c>
    </row>
    <row r="25" spans="1:8">
      <c r="A25" s="126">
        <v>34</v>
      </c>
      <c r="B25" s="22" t="s">
        <v>1616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2151 SVEUČILIŠTE U RIJECI - TEHNIČKI FAKULTET</v>
      </c>
    </row>
    <row r="26" spans="1:8">
      <c r="A26" s="126">
        <v>35</v>
      </c>
      <c r="B26" s="22" t="s">
        <v>1617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2151 SVEUČILIŠTE U RIJECI - TEHNIČKI FAKULTET</v>
      </c>
    </row>
    <row r="27" spans="1:8" ht="25.5">
      <c r="A27" s="126">
        <v>36</v>
      </c>
      <c r="B27" s="22" t="s">
        <v>1618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2151 SVEUČILIŠTE U RIJECI - TEHNIČKI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2151 SVEUČILIŠTE U RIJECI - TEHNIČKI FAKULTET</v>
      </c>
    </row>
    <row r="29" spans="1:8">
      <c r="A29" s="126">
        <v>41</v>
      </c>
      <c r="B29" s="22" t="s">
        <v>1620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2151 SVEUČILIŠTE U RIJECI - TEHNIČKI FAKULTET</v>
      </c>
    </row>
    <row r="30" spans="1:8">
      <c r="A30" s="126">
        <v>42</v>
      </c>
      <c r="B30" s="22" t="s">
        <v>1621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2151 SVEUČILIŠTE U RIJECI - TEHNIČKI FAKULTET</v>
      </c>
    </row>
    <row r="31" spans="1:8">
      <c r="A31" s="126">
        <v>43</v>
      </c>
      <c r="B31" s="22" t="s">
        <v>1622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2151 SVEUČILIŠTE U RIJECI - TEHNIČKI FAKULTET</v>
      </c>
    </row>
    <row r="32" spans="1:8">
      <c r="A32" s="126">
        <v>44</v>
      </c>
      <c r="B32" s="22" t="s">
        <v>1623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2151 SVEUČILIŠTE U RIJECI - TEHNIČKI FAKULTET</v>
      </c>
    </row>
    <row r="33" spans="1:8">
      <c r="A33" s="126">
        <v>45</v>
      </c>
      <c r="B33" s="22" t="s">
        <v>1624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2151 SVEUČILIŠTE U RIJECI - TEHNIČKI FAKULTET</v>
      </c>
    </row>
    <row r="34" spans="1:8">
      <c r="A34" s="126">
        <v>46</v>
      </c>
      <c r="B34" s="22" t="s">
        <v>970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2151 SVEUČILIŠTE U RIJECI - TEHNIČKI FAKULTET</v>
      </c>
    </row>
    <row r="35" spans="1:8">
      <c r="A35" s="126">
        <v>47</v>
      </c>
      <c r="B35" s="22" t="s">
        <v>1625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2151 SVEUČILIŠTE U RIJECI - TEHNIČKI FAKULTET</v>
      </c>
    </row>
    <row r="36" spans="1:8">
      <c r="A36" s="126">
        <v>48</v>
      </c>
      <c r="B36" s="22" t="s">
        <v>1626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2151 SVEUČILIŠTE U RIJECI - TEHNIČKI FAKULTET</v>
      </c>
    </row>
    <row r="37" spans="1:8">
      <c r="A37" s="126">
        <v>49</v>
      </c>
      <c r="B37" s="22" t="s">
        <v>1627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2151 SVEUČILIŠTE U RIJECI - TEHNIČKI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2151 SVEUČILIŠTE U RIJECI - TEHNIČKI FAKULTET</v>
      </c>
    </row>
    <row r="39" spans="1:8">
      <c r="A39" s="126">
        <v>51</v>
      </c>
      <c r="B39" s="22" t="s">
        <v>1629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2151 SVEUČILIŠTE U RIJECI - TEHNIČKI FAKULTET</v>
      </c>
    </row>
    <row r="40" spans="1:8">
      <c r="A40" s="126">
        <v>52</v>
      </c>
      <c r="B40" s="22" t="s">
        <v>1630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2151 SVEUČILIŠTE U RIJECI - TEHNIČKI FAKULTET</v>
      </c>
    </row>
    <row r="41" spans="1:8">
      <c r="A41" s="126">
        <v>53</v>
      </c>
      <c r="B41" s="22" t="s">
        <v>1631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2151 SVEUČILIŠTE U RIJECI - TEHNIČKI FAKULTET</v>
      </c>
    </row>
    <row r="42" spans="1:8">
      <c r="A42" s="126">
        <v>54</v>
      </c>
      <c r="B42" s="22" t="s">
        <v>1632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2151 SVEUČILIŠTE U RIJECI - TEHNIČKI FAKULTET</v>
      </c>
    </row>
    <row r="43" spans="1:8">
      <c r="A43" s="126">
        <v>55</v>
      </c>
      <c r="B43" s="22" t="s">
        <v>1633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2151 SVEUČILIŠTE U RIJECI - TEHNIČKI FAKULTET</v>
      </c>
    </row>
    <row r="44" spans="1:8" ht="25.5">
      <c r="A44" s="126">
        <v>56</v>
      </c>
      <c r="B44" s="22" t="s">
        <v>1634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2151 SVEUČILIŠTE U RIJECI - TEHNIČKI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2151 SVEUČILIŠTE U RIJECI - TEHNIČKI FAKULTET</v>
      </c>
    </row>
    <row r="46" spans="1:8">
      <c r="A46" s="126">
        <v>61</v>
      </c>
      <c r="B46" s="22" t="s">
        <v>1636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2151 SVEUČILIŠTE U RIJECI - TEHNIČKI FAKULTET</v>
      </c>
    </row>
    <row r="47" spans="1:8">
      <c r="A47" s="126">
        <v>62</v>
      </c>
      <c r="B47" s="22" t="s">
        <v>1637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2151 SVEUČILIŠTE U RIJECI - TEHNIČKI FAKULTET</v>
      </c>
    </row>
    <row r="48" spans="1:8">
      <c r="A48" s="126">
        <v>63</v>
      </c>
      <c r="B48" s="22" t="s">
        <v>1638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2151 SVEUČILIŠTE U RIJECI - TEHNIČKI FAKULTET</v>
      </c>
    </row>
    <row r="49" spans="1:8">
      <c r="A49" s="126">
        <v>64</v>
      </c>
      <c r="B49" s="22" t="s">
        <v>1639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2151 SVEUČILIŠTE U RIJECI - TEHNIČKI FAKULTET</v>
      </c>
    </row>
    <row r="50" spans="1:8" ht="25.5">
      <c r="A50" s="126">
        <v>65</v>
      </c>
      <c r="B50" s="22" t="s">
        <v>1640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2151 SVEUČILIŠTE U RIJECI - TEHNIČKI FAKULTET</v>
      </c>
    </row>
    <row r="51" spans="1:8" ht="25.5">
      <c r="A51" s="126">
        <v>66</v>
      </c>
      <c r="B51" s="22" t="s">
        <v>1641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2151 SVEUČILIŠTE U RIJECI - TEHNIČKI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2151 SVEUČILIŠTE U RIJECI - TEHNIČKI FAKULTET</v>
      </c>
    </row>
    <row r="53" spans="1:8">
      <c r="A53" s="126">
        <v>71</v>
      </c>
      <c r="B53" s="22" t="s">
        <v>1643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2151 SVEUČILIŠTE U RIJECI - TEHNIČKI FAKULTET</v>
      </c>
    </row>
    <row r="54" spans="1:8">
      <c r="A54" s="126">
        <v>72</v>
      </c>
      <c r="B54" s="22" t="s">
        <v>1644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2151 SVEUČILIŠTE U RIJECI - TEHNIČKI FAKULTET</v>
      </c>
    </row>
    <row r="55" spans="1:8">
      <c r="A55" s="126">
        <v>73</v>
      </c>
      <c r="B55" s="22" t="s">
        <v>1645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2151 SVEUČILIŠTE U RIJECI - TEHNIČKI FAKULTET</v>
      </c>
    </row>
    <row r="56" spans="1:8">
      <c r="A56" s="126">
        <v>74</v>
      </c>
      <c r="B56" s="22" t="s">
        <v>1646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2151 SVEUČILIŠTE U RIJECI - TEHNIČKI FAKULTET</v>
      </c>
    </row>
    <row r="57" spans="1:8">
      <c r="A57" s="126">
        <v>75</v>
      </c>
      <c r="B57" s="22" t="s">
        <v>1647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2151 SVEUČILIŠTE U RIJECI - TEHNIČKI FAKULTET</v>
      </c>
    </row>
    <row r="58" spans="1:8" ht="25.5">
      <c r="A58" s="126">
        <v>76</v>
      </c>
      <c r="B58" s="22" t="s">
        <v>1648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2151 SVEUČILIŠTE U RIJECI - TEHNIČKI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2151 SVEUČILIŠTE U RIJECI - TEHNIČKI FAKULTET</v>
      </c>
    </row>
    <row r="60" spans="1:8">
      <c r="A60" s="126">
        <v>81</v>
      </c>
      <c r="B60" s="22" t="s">
        <v>1650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2151 SVEUČILIŠTE U RIJECI - TEHNIČKI FAKULTET</v>
      </c>
    </row>
    <row r="61" spans="1:8">
      <c r="A61" s="126">
        <v>82</v>
      </c>
      <c r="B61" s="22" t="s">
        <v>707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2151 SVEUČILIŠTE U RIJECI - TEHNIČKI FAKULTET</v>
      </c>
    </row>
    <row r="62" spans="1:8">
      <c r="A62" s="126">
        <v>83</v>
      </c>
      <c r="B62" s="22" t="s">
        <v>1651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2151 SVEUČILIŠTE U RIJECI - TEHNIČKI FAKULTET</v>
      </c>
    </row>
    <row r="63" spans="1:8">
      <c r="A63" s="126">
        <v>84</v>
      </c>
      <c r="B63" s="22" t="s">
        <v>1652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2151 SVEUČILIŠTE U RIJECI - TEHNIČKI FAKULTET</v>
      </c>
    </row>
    <row r="64" spans="1:8">
      <c r="A64" s="126">
        <v>85</v>
      </c>
      <c r="B64" s="22" t="s">
        <v>1653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2151 SVEUČILIŠTE U RIJECI - TEHNIČKI FAKULTET</v>
      </c>
    </row>
    <row r="65" spans="1:8" ht="25.5">
      <c r="A65" s="126">
        <v>86</v>
      </c>
      <c r="B65" s="22" t="s">
        <v>1654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2151 SVEUČILIŠTE U RIJECI - TEHNIČKI FAKULTET</v>
      </c>
    </row>
    <row r="66" spans="1:8">
      <c r="A66" s="118">
        <v>9</v>
      </c>
      <c r="B66" s="33" t="s">
        <v>1655</v>
      </c>
      <c r="C66" s="132">
        <f>SUM(C67:C74)</f>
        <v>10030904</v>
      </c>
      <c r="D66" s="132">
        <f>SUM(D67:D74)</f>
        <v>11725599</v>
      </c>
      <c r="E66" s="132">
        <f>SUM(E67:E74)</f>
        <v>18531080</v>
      </c>
      <c r="F66" s="132">
        <f>SUM(F67:F74)</f>
        <v>11831306</v>
      </c>
      <c r="G66" s="132">
        <f>SUM(G67:G74)</f>
        <v>11587697</v>
      </c>
      <c r="H66" s="193" t="str">
        <f>'OPĆI DIO'!$C$1</f>
        <v>2151 SVEUČILIŠTE U RIJECI - TEHNIČKI FAKULTET</v>
      </c>
    </row>
    <row r="67" spans="1:8">
      <c r="A67" s="126">
        <v>91</v>
      </c>
      <c r="B67" s="22" t="s">
        <v>1656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2151 SVEUČILIŠTE U RIJECI - TEHNIČKI FAKULTET</v>
      </c>
    </row>
    <row r="68" spans="1:8">
      <c r="A68" s="126">
        <v>92</v>
      </c>
      <c r="B68" s="22" t="s">
        <v>1657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2151 SVEUČILIŠTE U RIJECI - TEHNIČKI FAKULTET</v>
      </c>
    </row>
    <row r="69" spans="1:8" ht="26.25" customHeight="1">
      <c r="A69" s="126">
        <v>93</v>
      </c>
      <c r="B69" s="22" t="s">
        <v>1658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2151 SVEUČILIŠTE U RIJECI - TEHNIČKI FAKULTET</v>
      </c>
    </row>
    <row r="70" spans="1:8">
      <c r="A70" s="126">
        <v>94</v>
      </c>
      <c r="B70" s="22" t="s">
        <v>1659</v>
      </c>
      <c r="C70" s="217">
        <v>10030904</v>
      </c>
      <c r="D70" s="217">
        <v>11725599</v>
      </c>
      <c r="E70" s="217">
        <f>SUMIF('Unos rashoda i izdataka'!$S$3:$S$501,'A.3 RASHODI FUNK'!$A70,'Unos rashoda i izdataka'!K$3:K$501)+SUMIF('Unos rashoda P4'!$U$3:$U$501,'A.3 RASHODI FUNK'!$A70,'Unos rashoda P4'!I$3:I$501)</f>
        <v>18531080</v>
      </c>
      <c r="F70" s="217">
        <f>SUMIF('Unos rashoda i izdataka'!$S$3:$S$501,'A.3 RASHODI FUNK'!$A70,'Unos rashoda i izdataka'!L$3:L$501)+SUMIF('Unos rashoda P4'!$U$3:$U$501,'A.3 RASHODI FUNK'!$A70,'Unos rashoda P4'!J$3:J$501)</f>
        <v>11831306</v>
      </c>
      <c r="G70" s="217">
        <f>SUMIF('Unos rashoda i izdataka'!$S$3:$S$501,'A.3 RASHODI FUNK'!$A70,'Unos rashoda i izdataka'!M$3:M$501)+SUMIF('Unos rashoda P4'!$U$3:$U$501,'A.3 RASHODI FUNK'!$A70,'Unos rashoda P4'!K$3:K$501)</f>
        <v>11587697</v>
      </c>
      <c r="H70" s="193" t="str">
        <f>'OPĆI DIO'!$C$1</f>
        <v>2151 SVEUČILIŠTE U RIJECI - TEHNIČKI FAKULTET</v>
      </c>
    </row>
    <row r="71" spans="1:8">
      <c r="A71" s="126">
        <v>95</v>
      </c>
      <c r="B71" s="22" t="s">
        <v>1147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2151 SVEUČILIŠTE U RIJECI - TEHNIČKI FAKULTET</v>
      </c>
    </row>
    <row r="72" spans="1:8">
      <c r="A72" s="126">
        <v>96</v>
      </c>
      <c r="B72" s="22" t="s">
        <v>839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2151 SVEUČILIŠTE U RIJECI - TEHNIČKI FAKULTET</v>
      </c>
    </row>
    <row r="73" spans="1:8">
      <c r="A73" s="126">
        <v>97</v>
      </c>
      <c r="B73" s="22" t="s">
        <v>679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2151 SVEUČILIŠTE U RIJECI - TEHNIČKI FAKULTET</v>
      </c>
    </row>
    <row r="74" spans="1:8">
      <c r="A74" s="126">
        <v>98</v>
      </c>
      <c r="B74" s="22" t="s">
        <v>730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2151 SVEUČILIŠTE U RIJECI - TEHNIČKI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2151 SVEUČILIŠTE U RIJECI - TEHNIČKI FAKULTET</v>
      </c>
    </row>
    <row r="76" spans="1:8">
      <c r="A76" s="126">
        <v>101</v>
      </c>
      <c r="B76" s="22" t="s">
        <v>1661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2151 SVEUČILIŠTE U RIJECI - TEHNIČKI FAKULTET</v>
      </c>
    </row>
    <row r="77" spans="1:8">
      <c r="A77" s="126">
        <v>102</v>
      </c>
      <c r="B77" s="22" t="s">
        <v>1662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2151 SVEUČILIŠTE U RIJECI - TEHNIČKI FAKULTET</v>
      </c>
    </row>
    <row r="78" spans="1:8">
      <c r="A78" s="126">
        <v>103</v>
      </c>
      <c r="B78" s="22" t="s">
        <v>1663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2151 SVEUČILIŠTE U RIJECI - TEHNIČKI FAKULTET</v>
      </c>
    </row>
    <row r="79" spans="1:8">
      <c r="A79" s="126">
        <v>104</v>
      </c>
      <c r="B79" s="22" t="s">
        <v>684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2151 SVEUČILIŠTE U RIJECI - TEHNIČKI FAKULTET</v>
      </c>
    </row>
    <row r="80" spans="1:8">
      <c r="A80" s="126">
        <v>105</v>
      </c>
      <c r="B80" s="22" t="s">
        <v>1664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2151 SVEUČILIŠTE U RIJECI - TEHNIČKI FAKULTET</v>
      </c>
    </row>
    <row r="81" spans="1:8">
      <c r="A81" s="126">
        <v>106</v>
      </c>
      <c r="B81" s="22" t="s">
        <v>1665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2151 SVEUČILIŠTE U RIJECI - TEHNIČKI FAKULTET</v>
      </c>
    </row>
    <row r="82" spans="1:8" ht="25.5">
      <c r="A82" s="126">
        <v>107</v>
      </c>
      <c r="B82" s="22" t="s">
        <v>1666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2151 SVEUČILIŠTE U RIJECI - TEHNIČKI FAKULTET</v>
      </c>
    </row>
    <row r="83" spans="1:8">
      <c r="A83" s="126">
        <v>108</v>
      </c>
      <c r="B83" s="22" t="s">
        <v>1667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2151 SVEUČILIŠTE U RIJECI - TEHNIČKI FAKULTET</v>
      </c>
    </row>
    <row r="84" spans="1:8" ht="25.5">
      <c r="A84" s="126">
        <v>109</v>
      </c>
      <c r="B84" s="22" t="s">
        <v>1668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2151 SVEUČILIŠTE U RIJECI - TEHNIČKI FAKULTET</v>
      </c>
    </row>
  </sheetData>
  <sheetProtection algorithmName="SHA-512" hashValue="rEr1YdvDs/3loqrYCio3UqCODVlThC7deXgg6ARq+/TmRJz4ycJuFr8D02aV5CzNlceyn8vHUnm+ZCS5tvB7xg==" saltValue="yG3SK244/ptUWX63NW8KOA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J20"/>
  <sheetViews>
    <sheetView showGridLines="0" workbookViewId="0">
      <selection activeCell="G23" sqref="G23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7" t="s">
        <v>37</v>
      </c>
      <c r="B2" s="327"/>
      <c r="C2" s="327"/>
      <c r="D2" s="327"/>
      <c r="E2" s="327"/>
      <c r="F2" s="327"/>
      <c r="G2" s="327"/>
      <c r="H2" s="327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7" t="s">
        <v>1669</v>
      </c>
      <c r="B4" s="327"/>
      <c r="C4" s="327"/>
      <c r="D4" s="327"/>
      <c r="E4" s="327"/>
      <c r="F4" s="327"/>
      <c r="G4" s="327"/>
      <c r="H4" s="327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7" t="s">
        <v>1670</v>
      </c>
      <c r="B6" s="327"/>
      <c r="C6" s="327"/>
      <c r="D6" s="327"/>
      <c r="E6" s="327"/>
      <c r="F6" s="327"/>
      <c r="G6" s="327"/>
      <c r="H6" s="327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8" t="s">
        <v>1525</v>
      </c>
      <c r="B8" s="329"/>
      <c r="C8" s="330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1">
        <v>1</v>
      </c>
      <c r="B9" s="332"/>
      <c r="C9" s="333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2151 SVEUČILIŠTE U RIJECI - TEHNIČKI FAKULTET</v>
      </c>
    </row>
    <row r="11" spans="1:10">
      <c r="A11" s="155"/>
      <c r="B11" s="156">
        <v>81</v>
      </c>
      <c r="C11" s="156" t="s">
        <v>1671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2151 SVEUČILIŠTE U RIJECI - TEHNIČKI FAKULTET</v>
      </c>
    </row>
    <row r="12" spans="1:10" ht="25.5">
      <c r="A12" s="155"/>
      <c r="B12" s="156">
        <v>82</v>
      </c>
      <c r="C12" s="156" t="s">
        <v>1672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2151 SVEUČILIŠTE U RIJECI - TEHNIČKI FAKULTET</v>
      </c>
    </row>
    <row r="13" spans="1:10" ht="25.5">
      <c r="A13" s="155"/>
      <c r="B13" s="156">
        <v>83</v>
      </c>
      <c r="C13" s="156" t="s">
        <v>1673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2151 SVEUČILIŠTE U RIJECI - TEHNIČKI FAKULTET</v>
      </c>
    </row>
    <row r="14" spans="1:10">
      <c r="A14" s="155"/>
      <c r="B14" s="156">
        <v>84</v>
      </c>
      <c r="C14" s="156" t="s">
        <v>1674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2151 SVEUČILIŠTE U RIJECI - TEHNIČKI FAKULTET</v>
      </c>
    </row>
    <row r="15" spans="1:10" s="193" customFormat="1">
      <c r="A15" s="157">
        <v>5</v>
      </c>
      <c r="B15" s="157"/>
      <c r="C15" s="158" t="s">
        <v>1675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101300</v>
      </c>
      <c r="H15" s="212">
        <f>SUM(H16:H21)</f>
        <v>103470</v>
      </c>
      <c r="I15" s="193" t="str">
        <f>'OPĆI DIO'!$C$1</f>
        <v>2151 SVEUČILIŠTE U RIJECI - TEHNIČKI FAKULTET</v>
      </c>
    </row>
    <row r="16" spans="1:10">
      <c r="A16" s="156"/>
      <c r="B16" s="156">
        <v>51</v>
      </c>
      <c r="C16" s="159" t="s">
        <v>1676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2151 SVEUČILIŠTE U RIJECI - TEHNIČKI FAKULTET</v>
      </c>
    </row>
    <row r="17" spans="1:9" ht="25.5">
      <c r="A17" s="156"/>
      <c r="B17" s="156">
        <v>52</v>
      </c>
      <c r="C17" s="159" t="s">
        <v>1677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1678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1679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101300</v>
      </c>
      <c r="H19" s="211">
        <f>SUMIF('Unos rashoda i izdataka'!$Q$3:$Q$501,$B19,'Unos rashoda i izdataka'!M$3:M$501)+SUMIF('Unos rashoda P4'!$T$3:$T$501,$B19,'Unos rashoda P4'!K$3:K$501)</f>
        <v>103470</v>
      </c>
      <c r="I19" s="193" t="str">
        <f>'OPĆI DIO'!$C$1</f>
        <v>2151 SVEUČILIŠTE U RIJECI - TEHNIČKI FAKULTET</v>
      </c>
    </row>
    <row r="20" spans="1:9" ht="25.5">
      <c r="A20" s="156"/>
      <c r="B20" s="156">
        <v>55</v>
      </c>
      <c r="C20" s="159" t="s">
        <v>1680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Windows User</cp:lastModifiedBy>
  <cp:revision/>
  <cp:lastPrinted>2025-12-15T07:55:23Z</cp:lastPrinted>
  <dcterms:created xsi:type="dcterms:W3CDTF">2018-09-10T07:36:17Z</dcterms:created>
  <dcterms:modified xsi:type="dcterms:W3CDTF">2025-12-15T07:55:39Z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